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tabRatio="834" activeTab="0"/>
  </bookViews>
  <sheets>
    <sheet name="MUNICIPALIDAD 011" sheetId="1" r:id="rId1"/>
    <sheet name="EEMSM 011" sheetId="2" r:id="rId2"/>
    <sheet name="EMAPS 011" sheetId="3" r:id="rId3"/>
    <sheet name="CONTRATOS GRUPO 18" sheetId="4" r:id="rId4"/>
    <sheet name="CONTRATOS 029" sheetId="5" r:id="rId5"/>
    <sheet name="RENGLON 022" sheetId="6" r:id="rId6"/>
    <sheet name="ALCALDE Y CONCEJO MUNICIPAL" sheetId="7" r:id="rId7"/>
  </sheets>
  <definedNames>
    <definedName name="_xlfn.DAYS" hidden="1">#NAME?</definedName>
    <definedName name="_xlfn.NETWORKDAYS.INTL" hidden="1">#NAME?</definedName>
    <definedName name="_xlnm.Print_Area" localSheetId="5">'RENGLON 022'!$A$1:$N$41</definedName>
    <definedName name="_xlnm.Print_Titles" localSheetId="4">'CONTRATOS 029'!$1:$7</definedName>
    <definedName name="_xlnm.Print_Titles" localSheetId="3">'CONTRATOS GRUPO 18'!$1:$7</definedName>
    <definedName name="_xlnm.Print_Titles" localSheetId="1">'EEMSM 011'!$1:$7</definedName>
    <definedName name="_xlnm.Print_Titles" localSheetId="2">'EMAPS 011'!$1:$7</definedName>
    <definedName name="_xlnm.Print_Titles" localSheetId="0">'MUNICIPALIDAD 011'!$1:$7</definedName>
    <definedName name="_xlnm.Print_Titles" localSheetId="5">'RENGLON 022'!$1:$8</definedName>
  </definedNames>
  <calcPr fullCalcOnLoad="1"/>
</workbook>
</file>

<file path=xl/sharedStrings.xml><?xml version="1.0" encoding="utf-8"?>
<sst xmlns="http://schemas.openxmlformats.org/spreadsheetml/2006/main" count="1529" uniqueCount="750">
  <si>
    <t>NOMBRE</t>
  </si>
  <si>
    <t>CARGO FUNCIONAL</t>
  </si>
  <si>
    <t>No.</t>
  </si>
  <si>
    <t>AREA AUDITADA:    DIRECCIÓN DE RECURSOS HUMANOS</t>
  </si>
  <si>
    <t>GRUPO 18: Servicios Técnicos y Profesionales</t>
  </si>
  <si>
    <t>CONTRATO No.</t>
  </si>
  <si>
    <t>GRESLY YESEÑA ALFARO BONILLA DE ROBLEDO</t>
  </si>
  <si>
    <t>AUDITOR INTERNO</t>
  </si>
  <si>
    <t>SECRETARIA</t>
  </si>
  <si>
    <t>Winer Arturo Marroquin Pérez</t>
  </si>
  <si>
    <t>Ruth Nohemí Castañón Mejía</t>
  </si>
  <si>
    <t>Fabiana Victoria Pérez López</t>
  </si>
  <si>
    <t>Julio Cesar Pereira Mellado</t>
  </si>
  <si>
    <t>ENCARGADO ADMINISTRATIVO OF. JURIDICA INTERNA</t>
  </si>
  <si>
    <t>Julio David Barrios Miranda</t>
  </si>
  <si>
    <t>AGENTE DE POLICÍA MUNICIPAL DE TRÁNSITO</t>
  </si>
  <si>
    <t>Sandra Gabriela  Barrios Zamora</t>
  </si>
  <si>
    <t xml:space="preserve">Juan Carlos Castro Cac </t>
  </si>
  <si>
    <t>José Alfredo de León López</t>
  </si>
  <si>
    <t xml:space="preserve">Angel Gustavo Escobar Vasquez </t>
  </si>
  <si>
    <t>Wilson Fernando Alfaro</t>
  </si>
  <si>
    <t>Onaldo Senaido Lopez Perez</t>
  </si>
  <si>
    <t xml:space="preserve">Ronald Eduardo Lopez Rodas </t>
  </si>
  <si>
    <t>Humberto Ottoniel Maldonado Guzman</t>
  </si>
  <si>
    <t>Maxito Fausto Marroquin Perez</t>
  </si>
  <si>
    <t>Edwar Guillermo Miranda Arrivillaga</t>
  </si>
  <si>
    <t>Rosbely Nohemi Orozco Orozco</t>
  </si>
  <si>
    <t>Consuelo Amarilis Rodrigues de Leon</t>
  </si>
  <si>
    <t>Edwin Rolando Roman Juarez</t>
  </si>
  <si>
    <t xml:space="preserve">Sandra lisbeth Solis Perez </t>
  </si>
  <si>
    <t>Araceli Consuelo Fuentes Mérida</t>
  </si>
  <si>
    <t>Cristian Alexander Mejía Mérida</t>
  </si>
  <si>
    <t xml:space="preserve">Max Miguel Miranda Arrivillaga </t>
  </si>
  <si>
    <t xml:space="preserve">Edgar Samuel Perez Guzman </t>
  </si>
  <si>
    <t xml:space="preserve">Mario Valentín Vasquez Guzman </t>
  </si>
  <si>
    <t>Silbio Everto Hidalgo Reyez</t>
  </si>
  <si>
    <t xml:space="preserve">AGENTE DE POLICÍA MUNICIPAL </t>
  </si>
  <si>
    <t>Edilzar Josué Velásquez de León</t>
  </si>
  <si>
    <t>Lilian Cindy Rocio Trujillo Carredano</t>
  </si>
  <si>
    <t>OFICIAL I DEL JUZGADO DE TRÁNSITO</t>
  </si>
  <si>
    <t>Guilfido Allangumer López López</t>
  </si>
  <si>
    <t xml:space="preserve">OFICIAL II DEL JUZGADO DE TRÁNSITO </t>
  </si>
  <si>
    <t>Cecilia Marisela Tema de León</t>
  </si>
  <si>
    <t>SECRETARIA DEL JUZGADO DE ASUNTOS MUNICIPALES</t>
  </si>
  <si>
    <t xml:space="preserve">Marcos Guadalupe López Fuentes </t>
  </si>
  <si>
    <t>RECEPTOR CENTRAL DE AUTOBUSES</t>
  </si>
  <si>
    <t>Ivan Daniel Ramírez Pérez</t>
  </si>
  <si>
    <t>Wilber Manfredo López Rodriguez</t>
  </si>
  <si>
    <t>Dora Noemi Marroquin Perez</t>
  </si>
  <si>
    <t>Marlin Rubí Meoño Ochoa</t>
  </si>
  <si>
    <t>ASISTENTE ADMINISTRATIVA DE LA CAE</t>
  </si>
  <si>
    <t>Dunia Bilsabeth Vasquez Ortiz</t>
  </si>
  <si>
    <t>Juan José Barrios de León</t>
  </si>
  <si>
    <t>CONSERJE CENTRAL DE AUTOBUSES</t>
  </si>
  <si>
    <t>Anayansi Marilú Gómez Mejia</t>
  </si>
  <si>
    <t>Clara Odilia López Aguilar</t>
  </si>
  <si>
    <t>Roberto Eduardo Maldonado López</t>
  </si>
  <si>
    <t>Urias Ramon Miranda Gómez</t>
  </si>
  <si>
    <t xml:space="preserve">Silvia Jeaneth Sandoval Mazariegos </t>
  </si>
  <si>
    <t>Hector Jaime Mazariegos Pérez</t>
  </si>
  <si>
    <t xml:space="preserve">Arturo Carreto Perez </t>
  </si>
  <si>
    <t xml:space="preserve">CONSERJE CENTRAL DE AUTOBUSES </t>
  </si>
  <si>
    <t>Edilzar Gilberto López Hernández</t>
  </si>
  <si>
    <t>GUARDIAN CENTRAL DE AUTOBUSES</t>
  </si>
  <si>
    <t xml:space="preserve">Henry Giovanni Miranda Vásquez </t>
  </si>
  <si>
    <t>ADMINISTRADOR CENTRAL DE AUTOBUSES</t>
  </si>
  <si>
    <t>Carlos Manuel Vasquez Bautista</t>
  </si>
  <si>
    <t>GUARDABOSQUES</t>
  </si>
  <si>
    <t xml:space="preserve">Guillermo Rudy de León de León </t>
  </si>
  <si>
    <t xml:space="preserve">Manuel de Jesus de León de León </t>
  </si>
  <si>
    <t xml:space="preserve">Ambrocio Teodoro Dionicio López </t>
  </si>
  <si>
    <t xml:space="preserve">Hilmar Macedonio Escobar López </t>
  </si>
  <si>
    <t>Manuel Simeòn Lòpez Matul</t>
  </si>
  <si>
    <t>Ovilio Sebastián López Escobar</t>
  </si>
  <si>
    <t>Pablo Sabino Marroquin Mauricio</t>
  </si>
  <si>
    <t>Alirio Giovanni Tobar López</t>
  </si>
  <si>
    <t>JARDINERO</t>
  </si>
  <si>
    <t>Osvin Duvan López Rodríguez</t>
  </si>
  <si>
    <t>Julio César Mérida</t>
  </si>
  <si>
    <t>PEON GUARDIAN DE SERVICIOS PUBLICOS</t>
  </si>
  <si>
    <t>Rosendo Rocael Ruiz García</t>
  </si>
  <si>
    <t>Argelio Israel Barrios Cancinos</t>
  </si>
  <si>
    <t>Sergio Leonel Escobar Dionicio</t>
  </si>
  <si>
    <t>CONSERJE MUNICIPAL</t>
  </si>
  <si>
    <t>Celestino Francisco Vasquez Escobar</t>
  </si>
  <si>
    <t xml:space="preserve">Edwin Augusto Hernandez Fuentes </t>
  </si>
  <si>
    <t>AYUDANTE DE ALBAÑIL DRENAJES</t>
  </si>
  <si>
    <t xml:space="preserve">Jorge Mario Berduo Vasquez </t>
  </si>
  <si>
    <t>ALBAÑIL</t>
  </si>
  <si>
    <t xml:space="preserve">Roberto Gonzalez </t>
  </si>
  <si>
    <t>PEÓN DE MANTENIMIENTO</t>
  </si>
  <si>
    <t>Mario Cruz Hernández Yoc</t>
  </si>
  <si>
    <t xml:space="preserve">Pedro Armando Lopez Mejia </t>
  </si>
  <si>
    <t>Efren Elmer de Léon Barrios</t>
  </si>
  <si>
    <t xml:space="preserve">PEON GUARDIAN DE SERVICIOS PUBLICOS </t>
  </si>
  <si>
    <t>Bedaly Esteban Vasquez Bautista</t>
  </si>
  <si>
    <t>ENCARGADO DE PERSONAL DE CAMPO SPM</t>
  </si>
  <si>
    <t xml:space="preserve">Edilzar Ismael Vasquez Fuentes </t>
  </si>
  <si>
    <t>Andres Abelino Vasquez Gomez</t>
  </si>
  <si>
    <t>Blandimiro Arael Vasquez Gomez</t>
  </si>
  <si>
    <t xml:space="preserve">Juan Alberto Vasquez López </t>
  </si>
  <si>
    <t xml:space="preserve">Teodoro Casimiro Bautista Gómez </t>
  </si>
  <si>
    <t>Lester Roselito Velásquez Miguel</t>
  </si>
  <si>
    <t>Audias Sorobabel López Chávez</t>
  </si>
  <si>
    <t xml:space="preserve">Pablo David Bautista Vasquez </t>
  </si>
  <si>
    <t>Saqueo Isaac Vásquez Fuentes</t>
  </si>
  <si>
    <t>Ubaldo Feliciano Rodríguez Muñoz</t>
  </si>
  <si>
    <t>Erasmo Oswaldo Cifuentes Vasquez</t>
  </si>
  <si>
    <t>Evelin Anivet de León de León</t>
  </si>
  <si>
    <t>ASISTENTE DE ADMON TREN  ASEO E INSPEC. DE AMBIENTE</t>
  </si>
  <si>
    <t>Gladis Guadalupe López Morales</t>
  </si>
  <si>
    <t>ENCARGADA DE BIBLIOTECA</t>
  </si>
  <si>
    <t>Rafael Armando Escobar Monterroso</t>
  </si>
  <si>
    <t>Sebastian Aparicio Vasquez Barrios</t>
  </si>
  <si>
    <t>BARRENDERO MUNICIPAL</t>
  </si>
  <si>
    <t>Emelsi Osbeli Vasquez Roblero</t>
  </si>
  <si>
    <t>Nery Aroldo Ochoa Flores</t>
  </si>
  <si>
    <t>PEON PILOTO DE SERVICIOS PUBLICOS</t>
  </si>
  <si>
    <t>PILOTO</t>
  </si>
  <si>
    <t>Carlos  Rodolfo Hermosilla Herrera</t>
  </si>
  <si>
    <t xml:space="preserve">Marcelino Gómez Velásquez </t>
  </si>
  <si>
    <t xml:space="preserve">ENCARGADO CEMENTERIO MUNICIPAL </t>
  </si>
  <si>
    <t>Yolanda Judith Peinado Hidalgo</t>
  </si>
  <si>
    <t xml:space="preserve">ADMINISTRADOR MERCADO MUNICIPAL </t>
  </si>
  <si>
    <t xml:space="preserve">Angel Waldemar Sandoval Alfaro </t>
  </si>
  <si>
    <t>COORDINADOR DE SERVICIOS PUBLICOS</t>
  </si>
  <si>
    <t>TECNICO II DMP</t>
  </si>
  <si>
    <t>Elizama Yanira Joachin Fernandez</t>
  </si>
  <si>
    <t>TECNICO I DMP</t>
  </si>
  <si>
    <t>Marcos Alfonso Mérida</t>
  </si>
  <si>
    <t>Begly Paola Vasquez de León</t>
  </si>
  <si>
    <t>Juan Pablo  López Rodríguez</t>
  </si>
  <si>
    <t xml:space="preserve">Melsar Osiel Gómez Fuentes </t>
  </si>
  <si>
    <t>Edwin Francisco Díaz</t>
  </si>
  <si>
    <t xml:space="preserve">Pablo Alberto Pérez Godinez </t>
  </si>
  <si>
    <t>TECNICO II CATASTRO</t>
  </si>
  <si>
    <t>Roberth Guillermo López Barillas</t>
  </si>
  <si>
    <t xml:space="preserve">Iriam Veronica Merida López </t>
  </si>
  <si>
    <t xml:space="preserve">SECRETARIA ADMINISTRATIVA DMP </t>
  </si>
  <si>
    <t>Adriana Anabella Fernandez Wug</t>
  </si>
  <si>
    <t xml:space="preserve">Alfredo  Eduardo León Hernández </t>
  </si>
  <si>
    <t>COORDINADOR DE DMP</t>
  </si>
  <si>
    <t>Aura Anabella Aguilar Gomez</t>
  </si>
  <si>
    <t>SECRETARIA JAM</t>
  </si>
  <si>
    <t>Carmen Marcela María Gómez Andrade</t>
  </si>
  <si>
    <t>OFICIAL  I JAM</t>
  </si>
  <si>
    <t xml:space="preserve">Tadeo de Jesus de León Sandoval </t>
  </si>
  <si>
    <t>JUEZ DE ASUNTO MUNICIPALES</t>
  </si>
  <si>
    <t>Elda Beatríz de León Rodríguez</t>
  </si>
  <si>
    <t>ENCARGADO DE PRESUPUESTO</t>
  </si>
  <si>
    <t>Pablo Anibal de León Gabriel</t>
  </si>
  <si>
    <t>Wendy Mishel López Tovar</t>
  </si>
  <si>
    <t>RECEPTOR</t>
  </si>
  <si>
    <t>Oswaldo Iván López de León</t>
  </si>
  <si>
    <t>Alfa Esperanza Huertas León</t>
  </si>
  <si>
    <t>Ubinda Adalid Santizo de León</t>
  </si>
  <si>
    <t xml:space="preserve">ASISTENTE ADMINISTRATIVA DAFIM </t>
  </si>
  <si>
    <t xml:space="preserve">Bernarda Esperanza Velásquez </t>
  </si>
  <si>
    <t>ENCARGADA DE ALMACÉN</t>
  </si>
  <si>
    <t>SECRETARIO</t>
  </si>
  <si>
    <t>Elizabeth Nohelia Orozco Orozco</t>
  </si>
  <si>
    <t>OFICIAL I</t>
  </si>
  <si>
    <t xml:space="preserve">Mónica Maricela de León de León </t>
  </si>
  <si>
    <t>OFICIAL II</t>
  </si>
  <si>
    <t>David Alejandro Arreaga López</t>
  </si>
  <si>
    <t>ASISTENTE ADMINISTRATIVO</t>
  </si>
  <si>
    <t>Ury Nery de León Guzmán</t>
  </si>
  <si>
    <t>MENSAJERO</t>
  </si>
  <si>
    <t xml:space="preserve">Ana Gabriela López Mota de Alvarez </t>
  </si>
  <si>
    <t>Maria Antonia Fuentes Fuentes</t>
  </si>
  <si>
    <t>PROMOTORA DMM</t>
  </si>
  <si>
    <t>Bilma Arely Rodríguez Soto</t>
  </si>
  <si>
    <t>Joba Delia de León Diaz</t>
  </si>
  <si>
    <t>Maria Amanda Eugenia Díaz Mérida</t>
  </si>
  <si>
    <t xml:space="preserve">COORDINADORA OMNJUV </t>
  </si>
  <si>
    <t xml:space="preserve">Edelmira Lisbeth Reyna de León </t>
  </si>
  <si>
    <t>DIRECTORA OFICINA MUNICIPAL DE LA MUJER</t>
  </si>
  <si>
    <t>Dedy Gabriela Cifuentes Morales</t>
  </si>
  <si>
    <t>JEFE DEPTO. COMERCIAL</t>
  </si>
  <si>
    <t>Juanita Lucrecia de León López</t>
  </si>
  <si>
    <t>Breis Aida Rodas de León</t>
  </si>
  <si>
    <t>Jorge Francisco Cifuentes Peinado</t>
  </si>
  <si>
    <t>RECEPCIONISTA</t>
  </si>
  <si>
    <t>BODEGUERO</t>
  </si>
  <si>
    <t>Yeny Azucena Angel López</t>
  </si>
  <si>
    <t>AUXILIAR DE OFICINA</t>
  </si>
  <si>
    <t>Sergio David Estrada Fuentes</t>
  </si>
  <si>
    <t>LECTOR</t>
  </si>
  <si>
    <t>Lucía Isabel Barrios Fonseca</t>
  </si>
  <si>
    <t>Izaura Claudeth de León Miranda</t>
  </si>
  <si>
    <t>AUXILIAR DE CONTABILIDAD</t>
  </si>
  <si>
    <t>Francisca Gómez López</t>
  </si>
  <si>
    <t>CONSERJE</t>
  </si>
  <si>
    <t>José Rocael Maldonado Castillo</t>
  </si>
  <si>
    <t>Luis Alfonso López López</t>
  </si>
  <si>
    <t>AGENTE DE LA POLICIA MPAL</t>
  </si>
  <si>
    <t>Alfonso Antonio Sandoval Maldonado</t>
  </si>
  <si>
    <t>Marco Vinicio Reyna López</t>
  </si>
  <si>
    <t>JEFE DEPTO. TECNICO</t>
  </si>
  <si>
    <t>Boris Estuardo de Léon Castillo</t>
  </si>
  <si>
    <t>DIBUJANTE</t>
  </si>
  <si>
    <t>Moisés Manaen Escobar Fuentes</t>
  </si>
  <si>
    <t>LINIERO</t>
  </si>
  <si>
    <t>Luis Emilio Ixcot López</t>
  </si>
  <si>
    <t>Milton Aldair Monterroso de Leòn</t>
  </si>
  <si>
    <t>Justo German Bautista Fuentes</t>
  </si>
  <si>
    <t>ENCARGADO DE CUADRILLA</t>
  </si>
  <si>
    <t>Marvin Alexander López Rodas</t>
  </si>
  <si>
    <t>Jenner Donis Nolasco Velásquez</t>
  </si>
  <si>
    <t>Gustavo Adolfo Valladares Mauricio</t>
  </si>
  <si>
    <t>Manuel Enrique Merida de León</t>
  </si>
  <si>
    <t xml:space="preserve">Jose Domingo De León De León </t>
  </si>
  <si>
    <t>COORDINADOR GENERAL</t>
  </si>
  <si>
    <t>Marvin Enrique Barrios Solórzano</t>
  </si>
  <si>
    <t>JEFE ADMINISTRATIVO FINANCIERO</t>
  </si>
  <si>
    <t>CONTADOR</t>
  </si>
  <si>
    <t>Elder Misael de León Robles</t>
  </si>
  <si>
    <t>LECTOR DE CONTADORES</t>
  </si>
  <si>
    <t>Lauro Fernando Gonzáles</t>
  </si>
  <si>
    <t>TECNICO AGUA Y SANEAMIENTO</t>
  </si>
  <si>
    <t>Luis Miguel Ixcolin Requena</t>
  </si>
  <si>
    <t>ASISTENTE ADMINISTRATIVO II</t>
  </si>
  <si>
    <t>Claudia Lorena Bracamontes Ramírez</t>
  </si>
  <si>
    <t>ASISTENTE ADMINISTRATIVO I</t>
  </si>
  <si>
    <t>Esvilia Francisca Pérez Jiménez</t>
  </si>
  <si>
    <t>RECEPTORA</t>
  </si>
  <si>
    <t>Manuel Octavio Barrios Muños</t>
  </si>
  <si>
    <t>CONSERJE MENSAJERO</t>
  </si>
  <si>
    <t>Otto Udiel Ixlaj Díaz</t>
  </si>
  <si>
    <t>GUARDIAN FONTANERO</t>
  </si>
  <si>
    <t>Jose Giovanni Camposeco Rodriguez</t>
  </si>
  <si>
    <t>FONTANERO MUNICIPAL</t>
  </si>
  <si>
    <t>Giovanni Alejandro Bautista Fuentes</t>
  </si>
  <si>
    <t>William Humberto Dionicio Ramos</t>
  </si>
  <si>
    <t>Mynor Danilo Vásquez Gómez</t>
  </si>
  <si>
    <t>Marcelo Osbely Cardona Orozco</t>
  </si>
  <si>
    <t>Victor Noel Barrios Lòpez</t>
  </si>
  <si>
    <t>Elisandro Ernesto Meoño Barrios</t>
  </si>
  <si>
    <t>Victor Morel Perez de León</t>
  </si>
  <si>
    <t>Oscar Emilio Sandoval Gúzman</t>
  </si>
  <si>
    <t>Gerson Rene de Leon Gabriel</t>
  </si>
  <si>
    <t>Osmar Irain Barrios</t>
  </si>
  <si>
    <t>AGENTE DE POLICIA MUNICIPAL</t>
  </si>
  <si>
    <t>Luis Silvestre Lòpez Pojoy</t>
  </si>
  <si>
    <t>ALCALDIA MUNICIPAL</t>
  </si>
  <si>
    <t>CENTRAL DE AUTOBUSES EXTRAURBANOS</t>
  </si>
  <si>
    <t>SERVICIOS PUBLICOS MUNICIPALES</t>
  </si>
  <si>
    <t>DIRECCION MUNICIPAL DE PLANIFICACION</t>
  </si>
  <si>
    <t>JUZGADO DE ASUNTOS MUNICIPALES</t>
  </si>
  <si>
    <t>SECRETARIA MUNICIPAL</t>
  </si>
  <si>
    <t>DIRECCION MUNICIPAL DE LA MUJER</t>
  </si>
  <si>
    <t>ASISTENTE TECNICO OPERATIVO</t>
  </si>
  <si>
    <t>Kevin Galindo Bonilla Orózco</t>
  </si>
  <si>
    <t>11</t>
  </si>
  <si>
    <t>Francisca Aida Dionicio Marroquin</t>
  </si>
  <si>
    <t>DAFIM</t>
  </si>
  <si>
    <t>DMP</t>
  </si>
  <si>
    <t>RELACIONES PUBLICAS</t>
  </si>
  <si>
    <t xml:space="preserve"> José Guadalupe Hernandez Arreaga</t>
  </si>
  <si>
    <t>JOSE MIGUEL NAVARRO GONZALEZ</t>
  </si>
  <si>
    <t>SUPERVISOR DE OBRAS</t>
  </si>
  <si>
    <t>ASISTENTE GENERAL DE ALCALDIA</t>
  </si>
  <si>
    <t>Glendy Arely Requena Gómez</t>
  </si>
  <si>
    <t>Mariela Ondina Escobar Vásquez</t>
  </si>
  <si>
    <t>Otilio Abimael Vásquez Ramírez</t>
  </si>
  <si>
    <t>JARDINERO  DE PARQUE PALACIO MAYA</t>
  </si>
  <si>
    <t>ENCARGADO DE BOSQUE MUNICIPAL</t>
  </si>
  <si>
    <t>Ana Areli Angel Barrios</t>
  </si>
  <si>
    <t>Gerber Nahaman García Monterrosos</t>
  </si>
  <si>
    <t>CONTADOR (A)</t>
  </si>
  <si>
    <t>DIRECTORA DIMDEL - SSAN</t>
  </si>
  <si>
    <t>Lester Federico Coyoy Sigüenza</t>
  </si>
  <si>
    <t>DIRECTOR DE LA DICUR</t>
  </si>
  <si>
    <t>ASESORA DE LA DAFIM</t>
  </si>
  <si>
    <t>ASISTENTE DE RRHH</t>
  </si>
  <si>
    <t>PMT</t>
  </si>
  <si>
    <t>Adaluz Judith Díaz Velásquez</t>
  </si>
  <si>
    <t>Diego Alejandro López Castillo</t>
  </si>
  <si>
    <t>ASISTENTE TECNICO ADMINISTRATIVO DE LA DICUR</t>
  </si>
  <si>
    <t>DELMI YOHANA FUENTES GOMEZ</t>
  </si>
  <si>
    <t>Erick Gerardo Sandoval Rivas</t>
  </si>
  <si>
    <t>COORDINADOR DE COMUNICACIÓN SOCIAL Y PROTOCOLO</t>
  </si>
  <si>
    <t>Luis Alberto Angel González</t>
  </si>
  <si>
    <t>Maynor Joel González Roblero</t>
  </si>
  <si>
    <t>Luis David Corzo Rodríguez</t>
  </si>
  <si>
    <t>Carlos Francisco de León Vásquez</t>
  </si>
  <si>
    <t>UBICACIÓN</t>
  </si>
  <si>
    <t>HORARIO</t>
  </si>
  <si>
    <t>Municipalidad</t>
  </si>
  <si>
    <t>Bodega</t>
  </si>
  <si>
    <t>08:00 A 16:30hrs.</t>
  </si>
  <si>
    <t>Municipalidad y Campo</t>
  </si>
  <si>
    <t>08:00 A 20:00hrs.</t>
  </si>
  <si>
    <t>Municipalidad y Bodega</t>
  </si>
  <si>
    <t>Municipalidad Bodega y Campo</t>
  </si>
  <si>
    <t>Bodega y Campo</t>
  </si>
  <si>
    <t>Municipalidad   y Campo</t>
  </si>
  <si>
    <t xml:space="preserve"> 08:00 A 16:30hrs.</t>
  </si>
  <si>
    <t>RECURSOS HUMANOS</t>
  </si>
  <si>
    <t>DIMDEL SSAN</t>
  </si>
  <si>
    <t>ASISTENTE TECNICO ADMINISTRATIVO DE LA DIMDEL-SSAN</t>
  </si>
  <si>
    <t>TEC. DE OBRAS SOCIALES Y PROY. PRODUCTIVOS  ENC. DESARROLLO ECONOMICO LOCAL</t>
  </si>
  <si>
    <t>INFORMATICA</t>
  </si>
  <si>
    <t>JUZGADO DE ASUNTOS MUNICIPALES DE TRANSITO</t>
  </si>
  <si>
    <t>POLICIA MUNICIPAL DE TRANSITO</t>
  </si>
  <si>
    <t>DIRECCION DE CONTROL URBANO Y RURAL</t>
  </si>
  <si>
    <t>INSPECTOR JAM</t>
  </si>
  <si>
    <t>OFICINA MUNICIPAL DE NIÑEZ Y JUVENTUD</t>
  </si>
  <si>
    <t>Municipalidad PMT y Campo</t>
  </si>
  <si>
    <t>Central de Autobuses</t>
  </si>
  <si>
    <t>Municipalidad y Central de Autobuses</t>
  </si>
  <si>
    <t>Jardines y Campo</t>
  </si>
  <si>
    <t>Campo</t>
  </si>
  <si>
    <t>Vivero y Campo</t>
  </si>
  <si>
    <t>Edificios, predios, espacios Municipales y Campo</t>
  </si>
  <si>
    <t>Municipalidad y Mercado Municipal</t>
  </si>
  <si>
    <t>Municipalidad y Cementerio Municipal</t>
  </si>
  <si>
    <t>Vidal Natalio Lopez</t>
  </si>
  <si>
    <t>Municipalidad y Biblioteca</t>
  </si>
  <si>
    <t>06:45 A 14:00hrs. Y  de 13:15 a 19:00hrs. Dos turnos rotativos</t>
  </si>
  <si>
    <t>05:00 a 13:00hrs. Y de 13:00 a 20:00hrs. Turnos rotativos</t>
  </si>
  <si>
    <t>06:00 A 14:00hrs.</t>
  </si>
  <si>
    <t>08:00 a 16:30hrs. Y de 17:00 a 24:00hrs. Turnos rotativos</t>
  </si>
  <si>
    <t>PLAZO DEL CONTRATO</t>
  </si>
  <si>
    <t>BELMAN UDIEL VASQUEZ PEREZ</t>
  </si>
  <si>
    <t>HECTOR ALEJANDRO GONZALEZ BARRIOS</t>
  </si>
  <si>
    <t>San Marcos</t>
  </si>
  <si>
    <t>ALCALDE MUNICIPAL</t>
  </si>
  <si>
    <t>SINDICO I</t>
  </si>
  <si>
    <t>SINDICO II</t>
  </si>
  <si>
    <t>CONCEJAL I</t>
  </si>
  <si>
    <t>CONCEJAL II</t>
  </si>
  <si>
    <t>CONCEJAL III</t>
  </si>
  <si>
    <t>CONCEJAL IV</t>
  </si>
  <si>
    <t>CONCEJAL V</t>
  </si>
  <si>
    <t>LUGAR DE EMISION</t>
  </si>
  <si>
    <t>ADMINISTRACION</t>
  </si>
  <si>
    <t>Ulmar Alfre de León Dionicio Interino</t>
  </si>
  <si>
    <t>SECRETARIO MUNICIPAL</t>
  </si>
  <si>
    <t>DIRECCION MUNICIPAL DE AMBIENTE</t>
  </si>
  <si>
    <t>DMGIRD</t>
  </si>
  <si>
    <t>OFICINA MUNICIPAL DEL ADULTO MAYOR</t>
  </si>
  <si>
    <t>RENGLON</t>
  </si>
  <si>
    <t>CARGO NOMINAL Y FUNCIONAL</t>
  </si>
  <si>
    <t>SALARIO NOMINAL Q.450 BONIFICACIONES</t>
  </si>
  <si>
    <t>M</t>
  </si>
  <si>
    <t>F</t>
  </si>
  <si>
    <t>TOTAL HOMBRES</t>
  </si>
  <si>
    <t>TOTAL MUJERES</t>
  </si>
  <si>
    <t>TOTAL GRUPO 18</t>
  </si>
  <si>
    <t>DEPENDENCIA</t>
  </si>
  <si>
    <t>ANOTACIONES VARIAS</t>
  </si>
  <si>
    <t>MUNICIPALIDAD DE SAN MARCOS, SAN MARCOS</t>
  </si>
  <si>
    <t>DIRECCION DE RECURSOS HUMANOS</t>
  </si>
  <si>
    <t>EMPRESA ELECTRICA MUNICIPAL DE SAN MARCOS</t>
  </si>
  <si>
    <t>EMPRESA MUNICIPAL DE AGUA POTABLE</t>
  </si>
  <si>
    <t>11 62</t>
  </si>
  <si>
    <t>SESIONES CONCEJO</t>
  </si>
  <si>
    <t>08:00 a 16:30hrs. Y SESIONES CONCEJO</t>
  </si>
  <si>
    <t>HONORARIOS MENSUALES</t>
  </si>
  <si>
    <t xml:space="preserve">Fabian Donaldo Matul Maldonado </t>
  </si>
  <si>
    <t xml:space="preserve">Sergio Alejandro López y López </t>
  </si>
  <si>
    <t>CONTRATOS DEL RENGLON PRESUPUESTARIO 029</t>
  </si>
  <si>
    <t>Luis Enrique Aguilar Rodas</t>
  </si>
  <si>
    <t>TECNICO DE PBRAS SOCIALES Y PROYYECTOS PRODUCTIVOS DIMDEL-SSAN</t>
  </si>
  <si>
    <t>DIRECTORA DE LA DIRECCION MUNICIPAL DE GESTION INTEGRAL DE RIESGOS A DESASTRES</t>
  </si>
  <si>
    <t>Erick Leonel Otuc Orozco</t>
  </si>
  <si>
    <t>PEON GUARDIAN Y ASISTENTE ADMINSTRATIVO DE SPM</t>
  </si>
  <si>
    <t>Municipalidad Y Campo</t>
  </si>
  <si>
    <t>Alis Marcela Ochoa Mérida</t>
  </si>
  <si>
    <t>ENCARGADA DE INFORMATICA</t>
  </si>
  <si>
    <t>Celfa Odilia Díaz Mérida</t>
  </si>
  <si>
    <t>ENCARGADA DE TESORERIA</t>
  </si>
  <si>
    <t>DMA</t>
  </si>
  <si>
    <t>DIRECTOR ADMINISTRATIVO DE LA PMT</t>
  </si>
  <si>
    <t>Jorge Mario Barrios Altún</t>
  </si>
  <si>
    <t>OFICIAL OFICINA PMT</t>
  </si>
  <si>
    <t>MUNICIPALIDAD</t>
  </si>
  <si>
    <t>DE 08:00 A 16:30 HORAS</t>
  </si>
  <si>
    <t>TOTAL GRUPO 02</t>
  </si>
  <si>
    <t>Erwin Orlando Fuentes Gómez</t>
  </si>
  <si>
    <t>ENCARGADO DE VENTANILLA UNICA</t>
  </si>
  <si>
    <t>Jenifer Yolanda López Escobar</t>
  </si>
  <si>
    <t>ENCARGADA DE INVENTARIOS</t>
  </si>
  <si>
    <t>Joel Estuardo Calderón Arriaza</t>
  </si>
  <si>
    <t>Luis Guillermo Zepeda González</t>
  </si>
  <si>
    <t>JUEZ DE ASUNTOS MUNICIPALES DE TRANSITO</t>
  </si>
  <si>
    <t>Willson Albino Lemus del Cid</t>
  </si>
  <si>
    <t>Ingrid del Rosario Azurdia Mérida</t>
  </si>
  <si>
    <t>COORDINADORA DE LA OFICINA DEL ADULTO MAYOR</t>
  </si>
  <si>
    <t>SECRETARIA ADMINISTRATIVA DAFIM</t>
  </si>
  <si>
    <t>03 de enero al 31 de diciembre</t>
  </si>
  <si>
    <t>Yohana Judith Morales de León de Vallejo</t>
  </si>
  <si>
    <t>Juan Alfonso Barrios Mazariegos</t>
  </si>
  <si>
    <t>Syndi Patricia Ixcolin Hidalgo</t>
  </si>
  <si>
    <t>AUXILIAR DE COMPRAS</t>
  </si>
  <si>
    <t>Emerson Abimael Gómez Pérez</t>
  </si>
  <si>
    <t>LINIERO EEMSM</t>
  </si>
  <si>
    <t>ASISTENTE DE VENTANILLA UNICA</t>
  </si>
  <si>
    <t>DARWIN HALEVY MIRANDA SANDOVAL</t>
  </si>
  <si>
    <t>Planta de residuos y desechos sólidos</t>
  </si>
  <si>
    <t>INSPECTOR DE CAMPO DE LA UNIDAD DE MANEJO INTEGRADO DE RESIDUOS Y DESECHOS SOLIDOS</t>
  </si>
  <si>
    <t>Q.15,275.00 SALARIO NOMINAL +  DIETAS Q.1,200,00 POR SESIÓN Art. 44 Código Municipal</t>
  </si>
  <si>
    <t>Q.5,456.00 SALARIO NOMINAL +  DIETAS Q.1,200,00 POR SESIÓN Art. 44 Código Municipal</t>
  </si>
  <si>
    <t xml:space="preserve"> RENGLON 022</t>
  </si>
  <si>
    <t>Fernando Enrique Laparra Barrios</t>
  </si>
  <si>
    <t>Ceidy Alejandra Cardona Gomez</t>
  </si>
  <si>
    <t>Coordinadora de desarrollo Economico Local de la DIMDEL-SSAN</t>
  </si>
  <si>
    <t>Rocío Melisa Gómez Velásquez</t>
  </si>
  <si>
    <t>Brendy Fabiola Fuentes Vasquez</t>
  </si>
  <si>
    <t>Honsy Paola Gómez Gómez</t>
  </si>
  <si>
    <t>VICTOR HUGO MONTOYA STRAUBE</t>
  </si>
  <si>
    <t>Maestra de Educacion Preprimaria</t>
  </si>
  <si>
    <t>Asistente Administrativa de la DMA</t>
  </si>
  <si>
    <t>DEIDY SARAÍ PÉREZ FUENTES</t>
  </si>
  <si>
    <t>Asistente Administrativo de la Unidad de Saneamiento Ambiental de la DMA</t>
  </si>
  <si>
    <t xml:space="preserve">Campo y Administrativo espacios Municipales Cementerio General </t>
  </si>
  <si>
    <t>Emerson Rodelí Montarroso Nolasco</t>
  </si>
  <si>
    <t>Administrador del Cementerio General de San Marcos</t>
  </si>
  <si>
    <t>TECNICA DE CAMPO DE LA OFICINA MPAL. ADULTO MAYOR</t>
  </si>
  <si>
    <t>Edvin David Robledo Rodas</t>
  </si>
  <si>
    <t>Asistente de Secretaria Municipal</t>
  </si>
  <si>
    <t>BRENDA MELIZA MERIDA CAHCON</t>
  </si>
  <si>
    <t>Campo muncipalidad</t>
  </si>
  <si>
    <t>JOSE MIGUEL SANTIZO REYNA</t>
  </si>
  <si>
    <t>Bachiller en Ciencias y Letras</t>
  </si>
  <si>
    <t>Cruz Abel de Leon Vasquez</t>
  </si>
  <si>
    <t>Maria Cristina Muñoz Zamora</t>
  </si>
  <si>
    <t>Comunicadora Social y Relacionista Publica del Concejo Municipal</t>
  </si>
  <si>
    <t>Arandi Oceas Nolasco Requena</t>
  </si>
  <si>
    <t>Wilmar Tribianir Escot Ardeano</t>
  </si>
  <si>
    <t>Cesar Anibal Escobar Dionicio</t>
  </si>
  <si>
    <t>Piloto Mensajero de la Municipalidad y Empresas</t>
  </si>
  <si>
    <t>Asistente Administrativo del Mercado Municipal de San Marcos.</t>
  </si>
  <si>
    <t>SECRETARIA ADMINISTRATIVA DICUR</t>
  </si>
  <si>
    <t>INSPECTOR DICUR</t>
  </si>
  <si>
    <t>JUZGADO SEGUNDO DE ASUNTOS MUNICIPALES</t>
  </si>
  <si>
    <t xml:space="preserve">DIRECCION DE ADMINISTRACION FINANCIERA INTEGRADA MUNICIPAL </t>
  </si>
  <si>
    <t>SANDRA VIVIANA BERDUO SALAS</t>
  </si>
  <si>
    <t>PEON VIVERO MUNICIPAL</t>
  </si>
  <si>
    <t>Agente de Policia Municipal de Transito</t>
  </si>
  <si>
    <t>COORDINADOR OPERACIONES Y SISTEMA DE  COMANDO DE INCIDENTES DE LA DMGIRD</t>
  </si>
  <si>
    <t>Yaneris Anaí de  Leon Lopez</t>
  </si>
  <si>
    <t>Mirella Mishell López de León</t>
  </si>
  <si>
    <t>Oficial II de la Empresa Electrica Municipal de San Marcos</t>
  </si>
  <si>
    <t>Urvin Mauricio Gomez Orozco</t>
  </si>
  <si>
    <t>Victor Daniel Tul Pojoy</t>
  </si>
  <si>
    <t xml:space="preserve">Miguel Gustavo de León Pérez </t>
  </si>
  <si>
    <t>Yefri Yahhir  López</t>
  </si>
  <si>
    <t>Jhonny Amilcar Mazariegos Reyna</t>
  </si>
  <si>
    <t>PERÍODO AUDITADO:  01/01/2024 al 31/012/2024</t>
  </si>
  <si>
    <t>Otto Francisco Castillo Bautista</t>
  </si>
  <si>
    <t>CONTRATOS BAJO EL RENGLON 022- 2024</t>
  </si>
  <si>
    <t>01 de enero al 31 de diciembre</t>
  </si>
  <si>
    <t>001-2024RRHH</t>
  </si>
  <si>
    <t>02 de enero al 17 de enero</t>
  </si>
  <si>
    <t>002-2024RRHH</t>
  </si>
  <si>
    <t>003-2024RRHH</t>
  </si>
  <si>
    <t>004-2024RRHH</t>
  </si>
  <si>
    <t>02 de enero al 31 de diciembre</t>
  </si>
  <si>
    <t>007-2024RRHH</t>
  </si>
  <si>
    <t>008-2024RRHH</t>
  </si>
  <si>
    <t>Direccion Municipal de Arte Cultura y Deporte</t>
  </si>
  <si>
    <t>Edgar Noel Fuentes Gómez</t>
  </si>
  <si>
    <t>Instrucor de Academia de Artes</t>
  </si>
  <si>
    <t>Asistente Administativo DAFIM</t>
  </si>
  <si>
    <t xml:space="preserve">Cajero General </t>
  </si>
  <si>
    <t xml:space="preserve">Diana Laura Barrios Mérida </t>
  </si>
  <si>
    <t>Encargada de Perfilacion de proyectos</t>
  </si>
  <si>
    <t>Cinder Magaly Perez Miranda</t>
  </si>
  <si>
    <t>Tecnico de Avales de Entes Rectores de Proyectos de Inversion Municipal de la DMP</t>
  </si>
  <si>
    <t>Jenniffer Liseth Gomez Nolasco</t>
  </si>
  <si>
    <t>ENCARGADA DEL IUSI</t>
  </si>
  <si>
    <t>Jocelyne Dayana Villegas de Leon</t>
  </si>
  <si>
    <t>Directora DAFIM</t>
  </si>
  <si>
    <t xml:space="preserve"> ENCARGADO DE COMPRAS</t>
  </si>
  <si>
    <t>ENCARGADA DE CONTABILIDAD</t>
  </si>
  <si>
    <t xml:space="preserve">Lesli Paola de León Juarez </t>
  </si>
  <si>
    <t xml:space="preserve">Roberto Arturo Navarro </t>
  </si>
  <si>
    <t>Arley Viviana Gómez Pérez</t>
  </si>
  <si>
    <t>DIRECCION MUNICIPAL DE ARTE, CULTURA Y DEPORTE</t>
  </si>
  <si>
    <t>BERTONI ORTIZ SOTO</t>
  </si>
  <si>
    <t>Director Municipal de Arte, Cultura y Deporte</t>
  </si>
  <si>
    <t>Alvaro Estuardo Gomez</t>
  </si>
  <si>
    <t>Instructor de música</t>
  </si>
  <si>
    <t>MARIA ISABEL CIFUENTES</t>
  </si>
  <si>
    <t>ENCARGADA DE ARCHIVO HISTORICO</t>
  </si>
  <si>
    <t xml:space="preserve">William Orlando Velasquez Gonzalez </t>
  </si>
  <si>
    <t>Jaime Angel Lopez Gonzalez</t>
  </si>
  <si>
    <t>023-2024RRHH</t>
  </si>
  <si>
    <t xml:space="preserve">HUGO CESAR VELASQUEZ BAUTISTA </t>
  </si>
  <si>
    <t>18 de enero a 31 de diciebre</t>
  </si>
  <si>
    <t>024-2024RRHH</t>
  </si>
  <si>
    <t>ALCALDIA Y CONCEJO MPAL</t>
  </si>
  <si>
    <t>MARIO DAVID LÓPEZ WUNDRAM</t>
  </si>
  <si>
    <t>ASESOR JURIDICO EXTERNO</t>
  </si>
  <si>
    <t>19 de enero a 31 de diciebre</t>
  </si>
  <si>
    <t>025-2024RRHH</t>
  </si>
  <si>
    <t>ALCALDIA</t>
  </si>
  <si>
    <t>JAQUELINE MELISSA LOPEZ OCHOA</t>
  </si>
  <si>
    <t>Procuradora de Alcaldia Municipal de la Municipalidad de San Marcos</t>
  </si>
  <si>
    <t>01 defebrero al 31 de diciembre</t>
  </si>
  <si>
    <t>026-2024RRHH</t>
  </si>
  <si>
    <t xml:space="preserve">ELMO ANTULIO DE LEON DE LEON </t>
  </si>
  <si>
    <t>Asesor de Secretaria Municipal</t>
  </si>
  <si>
    <t>01 de febrero al 31 de diciembre</t>
  </si>
  <si>
    <t>RETIRADO</t>
  </si>
  <si>
    <t>OTTO FRANCISCO CASTILLO BAUTISTA</t>
  </si>
  <si>
    <t>GEOVANI MISAEL GOMEZ VELASQUEZ</t>
  </si>
  <si>
    <t>ALLAN ENMANUEL VELASQUEZ GARCIA</t>
  </si>
  <si>
    <t>AMILCAR AROLDO MERIDA ANZUETO</t>
  </si>
  <si>
    <t>BILMA ARELY RODRIGUEZ SOTO</t>
  </si>
  <si>
    <t>AMILCAR LOPEZ ESCALANTE</t>
  </si>
  <si>
    <t>ROBERTO ARTURO NAVARRO MORALES</t>
  </si>
  <si>
    <t xml:space="preserve">INFORMATICA </t>
  </si>
  <si>
    <t>Eduardo Gabriel Ochoa Wug</t>
  </si>
  <si>
    <t xml:space="preserve">Tecnico en Informatica I </t>
  </si>
  <si>
    <t>01 de marzo al 31 de diciembre</t>
  </si>
  <si>
    <t>1 de marzo al 31 de diciembre</t>
  </si>
  <si>
    <t xml:space="preserve">Tecnico en Informatica II </t>
  </si>
  <si>
    <t>Denis Emmanuel Wug Morales</t>
  </si>
  <si>
    <t>043-2024RRHH</t>
  </si>
  <si>
    <t>042-2024RRHH</t>
  </si>
  <si>
    <t>031-2024RRHH</t>
  </si>
  <si>
    <t>Gilver Verzaí Aguilar Orozco</t>
  </si>
  <si>
    <t>Director Municipal de Planificacion</t>
  </si>
  <si>
    <t>15 de febrero al 31 de diciemre</t>
  </si>
  <si>
    <t>038-2024RRHH</t>
  </si>
  <si>
    <t>Jacobo Alejandro Bonilla Barrios</t>
  </si>
  <si>
    <t>Tecnico II de la DMP</t>
  </si>
  <si>
    <t>Juez del Juzgado Segundo de Asuntos Municipales/Encargada Unidad de  Aceso a la informacion publica</t>
  </si>
  <si>
    <t>Administrador del Centro ComerciaL</t>
  </si>
  <si>
    <t>027-2024RRHH</t>
  </si>
  <si>
    <t>029-2024RRHH</t>
  </si>
  <si>
    <t>Direccion Municipal de Planificacion</t>
  </si>
  <si>
    <t>Supervisor de Obras</t>
  </si>
  <si>
    <t>15 de febrero al 31 de diciembre</t>
  </si>
  <si>
    <t>Fausto Rodemiro Meoño Aguilar</t>
  </si>
  <si>
    <t>Coordinador de Diseño de Planificacion</t>
  </si>
  <si>
    <t>Gustavo Adolfo Sanchez Bay</t>
  </si>
  <si>
    <t>028-2024RRHH</t>
  </si>
  <si>
    <t xml:space="preserve">Donny Lester Casruillo Ange </t>
  </si>
  <si>
    <t>030-2024RRHH</t>
  </si>
  <si>
    <t xml:space="preserve">MARCO VINICIO  LOPEZ MALDONADO </t>
  </si>
  <si>
    <t>ADMINISTRADOR FINCA MONTELIMAR</t>
  </si>
  <si>
    <t>1 DE FEBRERO AL 31 DE DICIEMBRE</t>
  </si>
  <si>
    <t>032-2024RRHH</t>
  </si>
  <si>
    <t>Informatica</t>
  </si>
  <si>
    <t>Rudi Neftallí Guman Robles</t>
  </si>
  <si>
    <t>Asistente de Informatica I</t>
  </si>
  <si>
    <t>01 de marzo al 31 de Diciembre</t>
  </si>
  <si>
    <t>033-2024RRHH</t>
  </si>
  <si>
    <t>Empresa Electrica Municipal</t>
  </si>
  <si>
    <t>Belter Rodolfo Dto Mauricio</t>
  </si>
  <si>
    <t>Lector de Contadores</t>
  </si>
  <si>
    <t>034-2024RRHH</t>
  </si>
  <si>
    <t>Samuel Emilio Guzma Rodriguez</t>
  </si>
  <si>
    <t>Liniero de la Empresa Electrica Municipal</t>
  </si>
  <si>
    <t>035-2024RRHH</t>
  </si>
  <si>
    <t>Kelly Aury Paola Robles Cifuentes de De Leon</t>
  </si>
  <si>
    <t>Canton Los Puentes, Aldea San Sebastian, San Marcos</t>
  </si>
  <si>
    <t>Enfermera Municipal Unidad Comunictaria de Salud Canton Los Puentes, Aldea San Sebastian, San Marcos.</t>
  </si>
  <si>
    <t>13 de marzo al 31 de diciebre</t>
  </si>
  <si>
    <t>036-2024RRHH</t>
  </si>
  <si>
    <t>Yolanda Margarita Tema López</t>
  </si>
  <si>
    <t>Gestor de Ingresos Municipales, de la Municipalidad de San Marcos</t>
  </si>
  <si>
    <t>037-2024RRHH</t>
  </si>
  <si>
    <t>DRRHH</t>
  </si>
  <si>
    <t>039-2024RRHH</t>
  </si>
  <si>
    <t>040-2024RRHH</t>
  </si>
  <si>
    <t>Alcaldia</t>
  </si>
  <si>
    <t>Ana Laura Cifuentes Ruiz</t>
  </si>
  <si>
    <t>Asistente de Alcadia</t>
  </si>
  <si>
    <t>041-2024RRHH</t>
  </si>
  <si>
    <t>Joselin Stephany  valderramos Barrios</t>
  </si>
  <si>
    <t>Asistente de Concejo</t>
  </si>
  <si>
    <t>Policia Municipal</t>
  </si>
  <si>
    <t xml:space="preserve">Sergio Lionel de Leon Lopez </t>
  </si>
  <si>
    <t>JAM/Policia Municipal</t>
  </si>
  <si>
    <t>045-2024RRHH</t>
  </si>
  <si>
    <t>046-2024RRHH</t>
  </si>
  <si>
    <t>Instructor de Computacion</t>
  </si>
  <si>
    <t>044-2024RRHHH</t>
  </si>
  <si>
    <t>047-2024RRHH</t>
  </si>
  <si>
    <t>048-2024RRHH</t>
  </si>
  <si>
    <t>Benjamin Morales Perez</t>
  </si>
  <si>
    <t>049-2024RRHH</t>
  </si>
  <si>
    <t>SPM</t>
  </si>
  <si>
    <t>Asistente Comedor Social</t>
  </si>
  <si>
    <t>Comunicador Social</t>
  </si>
  <si>
    <t>050-2024RRHH</t>
  </si>
  <si>
    <t>052-2024RRHH</t>
  </si>
  <si>
    <t>053-2024RRHH</t>
  </si>
  <si>
    <t>DMM</t>
  </si>
  <si>
    <t>Celita Maudalena Argueta Sandoval</t>
  </si>
  <si>
    <t>Waleska Pamela Chavez Villatoro</t>
  </si>
  <si>
    <t>01 de abril al 31 de diciembre</t>
  </si>
  <si>
    <t>054-2024RRHH</t>
  </si>
  <si>
    <t>Douglas Amauri Angel Castillo</t>
  </si>
  <si>
    <t>15 de marzo al 31 de diciembre</t>
  </si>
  <si>
    <t>055-2024RRHH</t>
  </si>
  <si>
    <t>EEMSM</t>
  </si>
  <si>
    <t>10 de abril al 31 de diciembre</t>
  </si>
  <si>
    <t>056-2024RRHH</t>
  </si>
  <si>
    <t>Orsival Alebí Fuentes Bamaca</t>
  </si>
  <si>
    <t>057-2024RRHH</t>
  </si>
  <si>
    <t>EMAP</t>
  </si>
  <si>
    <t>Cindy Martina Garcia Lopez</t>
  </si>
  <si>
    <t>Cajera Receptora de pagos de la Empresa municipal de Agua Potable de la Muncipalidad de San Marcos</t>
  </si>
  <si>
    <t>058-2024RRHH</t>
  </si>
  <si>
    <t>059-2024RRHH</t>
  </si>
  <si>
    <t>Guiller Gamaliel Gómez Gómez</t>
  </si>
  <si>
    <t>060-2024RRHH</t>
  </si>
  <si>
    <t>061-2024RRHH</t>
  </si>
  <si>
    <t>062-2024RRHH</t>
  </si>
  <si>
    <t>063-2024RRHH</t>
  </si>
  <si>
    <t>Cruz Baldemar Matul Maldonado</t>
  </si>
  <si>
    <t>064-2024RRHH</t>
  </si>
  <si>
    <t>065-2024RRHH</t>
  </si>
  <si>
    <t>066-2024RRHH</t>
  </si>
  <si>
    <t>067-2024RRHH</t>
  </si>
  <si>
    <t>Valdemar Samael Vicente Perez</t>
  </si>
  <si>
    <t>Cesar Augusto Fonseca de Leon</t>
  </si>
  <si>
    <t>068-2024RRHH</t>
  </si>
  <si>
    <t>069-2024RRHH</t>
  </si>
  <si>
    <t>Fisioterapeuta</t>
  </si>
  <si>
    <t>070-2024RRHH</t>
  </si>
  <si>
    <t>Jinmy Rodelbi Requena Gomez</t>
  </si>
  <si>
    <t xml:space="preserve">piloto de Alcaldia </t>
  </si>
  <si>
    <t>DIMNAJ</t>
  </si>
  <si>
    <t>Kenneth Randy Steve Gonzalez Lopez</t>
  </si>
  <si>
    <t>Jardinero DMA</t>
  </si>
  <si>
    <t>Adriana Victoria Miranda Pérez</t>
  </si>
  <si>
    <t>Rigoberto Jeremias Orozco Juarez</t>
  </si>
  <si>
    <t xml:space="preserve">051-2024RRHH </t>
  </si>
  <si>
    <t>Servicios Publicos</t>
  </si>
  <si>
    <t>Martha Judith Maldonado Barrios</t>
  </si>
  <si>
    <t>Conserje Edificio Municipal</t>
  </si>
  <si>
    <t>Fisioteapista</t>
  </si>
  <si>
    <t>Promotora de la DMM</t>
  </si>
  <si>
    <t>Encagado de Canopy</t>
  </si>
  <si>
    <t>Lector de contadores</t>
  </si>
  <si>
    <t>Director de la Direccion Municipal de Ambiente</t>
  </si>
  <si>
    <t>16 de abril al 31 de diciembre</t>
  </si>
  <si>
    <t xml:space="preserve">Coordinador de Campo de Sevicios Publicos </t>
  </si>
  <si>
    <t>DMNAJ</t>
  </si>
  <si>
    <t>Cesar Emanuel Juárez Ramírez</t>
  </si>
  <si>
    <t>Tecnico Administrativo de la Direccion Municipal de la Niñez Adolescencia y Juventudez de la Municipalidad de San Marcos</t>
  </si>
  <si>
    <t>Willgen Waldemar Lopez Lopez</t>
  </si>
  <si>
    <t>DOT</t>
  </si>
  <si>
    <t>Jef del Departamento de Construccion y Ornato de la Direccion de Ordenamieto Territorial</t>
  </si>
  <si>
    <t>Esly Noemí Feuntes Perez</t>
  </si>
  <si>
    <t xml:space="preserve">Jefe del Departamento de Impuesto Unico sobre el Inmueble </t>
  </si>
  <si>
    <t>Giovanni Guillermo Wosveli Corado Barillas</t>
  </si>
  <si>
    <t>Silvia Ivette Rivera Barrios</t>
  </si>
  <si>
    <t>Consultor de la Especialidad de Catastro</t>
  </si>
  <si>
    <t>01 de mayo al 31 de diciembre</t>
  </si>
  <si>
    <t xml:space="preserve">Concultor con la especialidad de </t>
  </si>
  <si>
    <t>JAM</t>
  </si>
  <si>
    <t>Carmen Del Rosario de Leon Dionicio</t>
  </si>
  <si>
    <t>Agente de Policia Municipal</t>
  </si>
  <si>
    <t>Liniero</t>
  </si>
  <si>
    <t>01 de mayo al 31 de octubre</t>
  </si>
  <si>
    <t>01 de abril al 30 de septiembre</t>
  </si>
  <si>
    <t xml:space="preserve">Wuilder Vinicio Fuentes Miranda </t>
  </si>
  <si>
    <t>Candido Leonel Bautista Vasquez</t>
  </si>
  <si>
    <t>Entredador de Deportivo</t>
  </si>
  <si>
    <t>Wgner Kemilton Díaz Guzman</t>
  </si>
  <si>
    <t>Victoria Jubelina López Ixlaj</t>
  </si>
  <si>
    <t>Angela Marcela López de Leon</t>
  </si>
  <si>
    <t>Encargada de Protocolo y Asistente del Palacio Maya d ela Cultura Marquense</t>
  </si>
  <si>
    <t>DE 08:00 A 16:30 HORAS/Turnos</t>
  </si>
  <si>
    <t>071-2024RRHH</t>
  </si>
  <si>
    <t>Menfil Saul Pérez Gómez</t>
  </si>
  <si>
    <t>072-2024RRHH</t>
  </si>
  <si>
    <t>PROYECTO/EDUCACION</t>
  </si>
  <si>
    <t>Jaqueline Fernanda Velasquez de Leon</t>
  </si>
  <si>
    <t>01 de marzo al 15 de diciembre</t>
  </si>
  <si>
    <t>073-2024RRHH</t>
  </si>
  <si>
    <t xml:space="preserve">Crizia Odelma Pérez Chávez de Rodriguez </t>
  </si>
  <si>
    <t>Maestra de Primaria en EORM Canton Alta Vista Aldea El Rodeo, San Marcos</t>
  </si>
  <si>
    <t>074-2024RRHH</t>
  </si>
  <si>
    <t>Sandy Paola López López</t>
  </si>
  <si>
    <t>Maestra de Prprimaria en EODP Anexa EORM</t>
  </si>
  <si>
    <t>Maestra de Primaria en EORM  en Aldea Ixtagel, San Marcos</t>
  </si>
  <si>
    <t>075-2024RRHH</t>
  </si>
  <si>
    <t>Alfonso Bernardo Marroquin López</t>
  </si>
  <si>
    <t xml:space="preserve">Maestro de Primaria en Escuela Oficial Rural Mixta Canton el Prograso, Aldea Canaque, S:M  </t>
  </si>
  <si>
    <t>076-2024RRHH</t>
  </si>
  <si>
    <t>Jeaneth Azucena López Batz</t>
  </si>
  <si>
    <t>Maestra de primaria en EOUM Tipo Federacion Doctor Ulises Rojas, San Marcos</t>
  </si>
  <si>
    <t>077-2024RRHH</t>
  </si>
  <si>
    <t>Leonel Alberoni Vásquez Guzman</t>
  </si>
  <si>
    <t xml:space="preserve">Maestro de Primria en Canton El Cerro, Aldea San Antonio Serchil San Marcos </t>
  </si>
  <si>
    <t>078-2024RRHH</t>
  </si>
  <si>
    <t>Mirsa Dominga Barrios López</t>
  </si>
  <si>
    <t>Maestra de Primaria, EORM. Canton Canoa de Piedra, Aldea San Sebastian, San Marcos</t>
  </si>
  <si>
    <t>079-2024RRHH</t>
  </si>
  <si>
    <t>Aura Nayeli Pérez Ramírez</t>
  </si>
  <si>
    <t xml:space="preserve">Maestra de Primaria, Canton El Progreso, Aldea Canaque, San Marcos </t>
  </si>
  <si>
    <t>080-2024RRHH</t>
  </si>
  <si>
    <t>Yaylin Mirella Chávez Orozco</t>
  </si>
  <si>
    <t>Mariana Alejandrina Cifuentes Soto</t>
  </si>
  <si>
    <t xml:space="preserve">Licenciada en Quimica Bilologica </t>
  </si>
  <si>
    <t>081-2024RRHH</t>
  </si>
  <si>
    <t>082-2024RRHH</t>
  </si>
  <si>
    <t>Consultor Catastro/DOT</t>
  </si>
  <si>
    <t>Julio Mayko Mantanic Pérez</t>
  </si>
  <si>
    <t>Técnico Agrimensor</t>
  </si>
  <si>
    <t>083-2024RRHH</t>
  </si>
  <si>
    <t>Marco Pablo Flores Barrios</t>
  </si>
  <si>
    <t>16 de abril al 16 de octubre</t>
  </si>
  <si>
    <t>084-2024RRHH</t>
  </si>
  <si>
    <t>Jesus Fernando Pérez Godínez</t>
  </si>
  <si>
    <t>Perito en Electricidad</t>
  </si>
  <si>
    <t>01 de junio al 30 de noviembre</t>
  </si>
  <si>
    <t>085-2024RRHH</t>
  </si>
  <si>
    <t>Kluivert Overmars Miranda Fuentes</t>
  </si>
  <si>
    <t xml:space="preserve">Perito en Electricidad y Bachiller Industrial </t>
  </si>
  <si>
    <t>086-2024RRHH</t>
  </si>
  <si>
    <t>Estuardo Adisandro Velásquez Fuentes</t>
  </si>
  <si>
    <t>15 de junio al 16 de diciembre</t>
  </si>
  <si>
    <t>087-2024RRHH</t>
  </si>
  <si>
    <t xml:space="preserve">Emerson Enrique Orozco González </t>
  </si>
  <si>
    <t>088-2024RRHH</t>
  </si>
  <si>
    <t>089-2024RRHH</t>
  </si>
  <si>
    <t>Merlin Wiliam Gómez Clemente</t>
  </si>
  <si>
    <t>DINMAJ</t>
  </si>
  <si>
    <t>Nivel Primario</t>
  </si>
  <si>
    <t>01 de junio al 31 de noviembre</t>
  </si>
  <si>
    <t>Bachillerato en Ciencias y Letras con Orientacion en Productividad y Emprendiniento</t>
  </si>
  <si>
    <t>Nicacio Eullio lópez Ramos</t>
  </si>
  <si>
    <t>GLADIS YASNELY VELASQUEZ OROZCO DE MORALES</t>
  </si>
  <si>
    <t>Vitelio Jeremias Escobar López</t>
  </si>
  <si>
    <t>Ana Mariela Perez Orozco</t>
  </si>
  <si>
    <t>Directora de Recursos Humanos</t>
  </si>
  <si>
    <t>RENGLON: 011 PERSONAL PERMANENTE MUNICIPALIDAD- 2024</t>
  </si>
  <si>
    <t>RENGLON: 011 PERSONAL PERMANENTE EEMSM-2024</t>
  </si>
  <si>
    <t>RENGLON: 011 PERSONAL PERMANENTE EMAP-2024</t>
  </si>
  <si>
    <t>RTIRADO</t>
  </si>
  <si>
    <t>BONO DECRETO 37-2008</t>
  </si>
  <si>
    <t>BONO MUNICIPAL</t>
  </si>
  <si>
    <t>2024-2028</t>
  </si>
  <si>
    <t>CONTRATOS DEL GRUPO 18-</t>
  </si>
  <si>
    <t>MUNICIPALIDAD DE SAN MARCOS, SAN MARCOS 2024</t>
  </si>
  <si>
    <t>DIRECCION DE RECURSOS HUMANOS-2024</t>
  </si>
  <si>
    <t xml:space="preserve"> ALCALDE Y CONCEJO MUNICIPAL</t>
  </si>
  <si>
    <t>PERÍODO 01/01/2024 al 31/012/2024</t>
  </si>
  <si>
    <t>OFICINA JURIDICA INTERNA</t>
  </si>
  <si>
    <t>Coordinador Oficina Juridica Interna</t>
  </si>
</sst>
</file>

<file path=xl/styles.xml><?xml version="1.0" encoding="utf-8"?>
<styleSheet xmlns="http://schemas.openxmlformats.org/spreadsheetml/2006/main">
  <numFmts count="4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\-mmm\-yy;@"/>
    <numFmt numFmtId="191" formatCode="&quot;Q&quot;#,##0.00"/>
    <numFmt numFmtId="192" formatCode="#,##0.00\ _€"/>
    <numFmt numFmtId="193" formatCode="#,##0.00\ _€;[Red]#,##0.00\ _€"/>
    <numFmt numFmtId="194" formatCode="[$-100A]dddd\,\ dd&quot; de &quot;mmmm&quot; de &quot;yyyy"/>
    <numFmt numFmtId="195" formatCode="[$-100A]h:mm:ss\ AM/PM"/>
    <numFmt numFmtId="196" formatCode="[$-100A]dddd\,\ d\ &quot;de&quot;\ mmmm\ &quot;de&quot;\ yyyy"/>
    <numFmt numFmtId="197" formatCode="[$-C0A]dddd\,\ d&quot; de &quot;mmmm&quot; de &quot;yyyy"/>
    <numFmt numFmtId="198" formatCode="mmm\-yyyy"/>
    <numFmt numFmtId="199" formatCode="0.000"/>
    <numFmt numFmtId="200" formatCode="0.0"/>
    <numFmt numFmtId="201" formatCode="#,##0.00\ &quot;€&quot;"/>
    <numFmt numFmtId="202" formatCode="[$-F800]dddd\,\ mmmm\ dd\,\ yyyy"/>
  </numFmts>
  <fonts count="9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color indexed="10"/>
      <name val="Verdana"/>
      <family val="2"/>
    </font>
    <font>
      <sz val="6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2"/>
      <color rgb="FFFF0000"/>
      <name val="Verdana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91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191" fontId="0" fillId="33" borderId="0" xfId="0" applyNumberForma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191" fontId="74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191" fontId="74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191" fontId="74" fillId="33" borderId="10" xfId="0" applyNumberFormat="1" applyFont="1" applyFill="1" applyBorder="1" applyAlignment="1">
      <alignment horizontal="center" vertical="center"/>
    </xf>
    <xf numFmtId="191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191" fontId="0" fillId="0" borderId="10" xfId="0" applyNumberFormat="1" applyFont="1" applyFill="1" applyBorder="1" applyAlignment="1">
      <alignment horizontal="center" vertical="center" wrapText="1"/>
    </xf>
    <xf numFmtId="191" fontId="74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75" fillId="0" borderId="12" xfId="0" applyFont="1" applyFill="1" applyBorder="1" applyAlignment="1">
      <alignment horizontal="center" vertical="center" wrapText="1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191" fontId="0" fillId="33" borderId="0" xfId="0" applyNumberFormat="1" applyFill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/>
    </xf>
    <xf numFmtId="19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91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ill="1" applyBorder="1" applyAlignment="1">
      <alignment horizontal="center"/>
    </xf>
    <xf numFmtId="14" fontId="0" fillId="0" borderId="0" xfId="55" applyNumberFormat="1" applyFont="1" applyFill="1" applyBorder="1" applyAlignment="1">
      <alignment horizontal="center"/>
      <protection/>
    </xf>
    <xf numFmtId="14" fontId="0" fillId="0" borderId="0" xfId="0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 wrapText="1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wrapText="1"/>
    </xf>
    <xf numFmtId="191" fontId="79" fillId="0" borderId="0" xfId="0" applyNumberFormat="1" applyFont="1" applyFill="1" applyBorder="1" applyAlignment="1">
      <alignment horizontal="right" wrapText="1"/>
    </xf>
    <xf numFmtId="14" fontId="80" fillId="0" borderId="0" xfId="55" applyNumberFormat="1" applyFont="1" applyFill="1" applyBorder="1" applyAlignment="1">
      <alignment horizontal="center" vertical="center"/>
      <protection/>
    </xf>
    <xf numFmtId="14" fontId="79" fillId="0" borderId="0" xfId="0" applyNumberFormat="1" applyFont="1" applyFill="1" applyBorder="1" applyAlignment="1">
      <alignment horizontal="center"/>
    </xf>
    <xf numFmtId="0" fontId="81" fillId="0" borderId="11" xfId="0" applyFont="1" applyBorder="1" applyAlignment="1">
      <alignment horizontal="center" vertical="center" wrapText="1"/>
    </xf>
    <xf numFmtId="18" fontId="81" fillId="0" borderId="11" xfId="0" applyNumberFormat="1" applyFont="1" applyBorder="1" applyAlignment="1">
      <alignment horizontal="center" vertical="center" wrapText="1"/>
    </xf>
    <xf numFmtId="18" fontId="81" fillId="0" borderId="0" xfId="0" applyNumberFormat="1" applyFont="1" applyBorder="1" applyAlignment="1">
      <alignment horizontal="center" vertical="center" wrapText="1"/>
    </xf>
    <xf numFmtId="0" fontId="75" fillId="33" borderId="14" xfId="0" applyFont="1" applyFill="1" applyBorder="1" applyAlignment="1">
      <alignment vertical="center" wrapText="1"/>
    </xf>
    <xf numFmtId="0" fontId="75" fillId="33" borderId="12" xfId="0" applyFont="1" applyFill="1" applyBorder="1" applyAlignment="1">
      <alignment vertical="center" wrapText="1"/>
    </xf>
    <xf numFmtId="0" fontId="77" fillId="33" borderId="0" xfId="0" applyFont="1" applyFill="1" applyBorder="1" applyAlignment="1">
      <alignment horizontal="center" vertical="center" wrapText="1"/>
    </xf>
    <xf numFmtId="18" fontId="81" fillId="0" borderId="10" xfId="0" applyNumberFormat="1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10" fillId="34" borderId="10" xfId="54" applyFont="1" applyFill="1" applyBorder="1" applyAlignment="1">
      <alignment horizontal="center" vertical="center" wrapText="1"/>
      <protection/>
    </xf>
    <xf numFmtId="14" fontId="78" fillId="0" borderId="10" xfId="0" applyNumberFormat="1" applyFont="1" applyBorder="1" applyAlignment="1">
      <alignment horizontal="center" vertical="center" wrapText="1"/>
    </xf>
    <xf numFmtId="14" fontId="78" fillId="35" borderId="10" xfId="0" applyNumberFormat="1" applyFont="1" applyFill="1" applyBorder="1" applyAlignment="1">
      <alignment horizontal="center" vertical="center" wrapText="1"/>
    </xf>
    <xf numFmtId="14" fontId="7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12" fillId="34" borderId="1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82" fillId="33" borderId="10" xfId="0" applyFont="1" applyFill="1" applyBorder="1" applyAlignment="1">
      <alignment horizontal="left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35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1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191" fontId="1" fillId="33" borderId="0" xfId="0" applyNumberFormat="1" applyFont="1" applyFill="1" applyAlignment="1">
      <alignment wrapText="1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191" fontId="74" fillId="0" borderId="13" xfId="0" applyNumberFormat="1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1" fontId="74" fillId="0" borderId="0" xfId="0" applyNumberFormat="1" applyFont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87" fillId="36" borderId="11" xfId="0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horizontal="center" vertical="center" wrapText="1"/>
    </xf>
    <xf numFmtId="0" fontId="87" fillId="36" borderId="10" xfId="0" applyFont="1" applyFill="1" applyBorder="1" applyAlignment="1">
      <alignment horizontal="center" vertical="center" wrapText="1"/>
    </xf>
    <xf numFmtId="0" fontId="87" fillId="37" borderId="1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36" borderId="16" xfId="0" applyFont="1" applyFill="1" applyBorder="1" applyAlignment="1">
      <alignment horizontal="center" vertical="center" wrapText="1"/>
    </xf>
    <xf numFmtId="0" fontId="87" fillId="37" borderId="16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8" fontId="78" fillId="0" borderId="10" xfId="0" applyNumberFormat="1" applyFont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5" fillId="33" borderId="17" xfId="0" applyFont="1" applyFill="1" applyBorder="1" applyAlignment="1">
      <alignment vertical="center" wrapText="1"/>
    </xf>
    <xf numFmtId="0" fontId="74" fillId="33" borderId="17" xfId="0" applyFont="1" applyFill="1" applyBorder="1" applyAlignment="1">
      <alignment vertical="center" wrapText="1"/>
    </xf>
    <xf numFmtId="191" fontId="0" fillId="33" borderId="17" xfId="0" applyNumberFormat="1" applyFill="1" applyBorder="1" applyAlignment="1">
      <alignment horizontal="center" vertical="center"/>
    </xf>
    <xf numFmtId="0" fontId="49" fillId="0" borderId="17" xfId="0" applyFont="1" applyBorder="1" applyAlignment="1">
      <alignment horizontal="left" wrapText="1"/>
    </xf>
    <xf numFmtId="0" fontId="75" fillId="0" borderId="17" xfId="0" applyFont="1" applyBorder="1" applyAlignment="1">
      <alignment horizontal="left" vertical="center" wrapText="1"/>
    </xf>
    <xf numFmtId="0" fontId="75" fillId="0" borderId="17" xfId="0" applyFont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vertical="center" wrapText="1"/>
    </xf>
    <xf numFmtId="0" fontId="75" fillId="0" borderId="18" xfId="0" applyFont="1" applyBorder="1" applyAlignment="1">
      <alignment horizontal="left" vertical="center" wrapText="1"/>
    </xf>
    <xf numFmtId="191" fontId="0" fillId="33" borderId="18" xfId="0" applyNumberFormat="1" applyFill="1" applyBorder="1" applyAlignment="1">
      <alignment horizontal="center" vertical="center"/>
    </xf>
    <xf numFmtId="191" fontId="0" fillId="33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87" fillId="36" borderId="19" xfId="0" applyFont="1" applyFill="1" applyBorder="1" applyAlignment="1">
      <alignment horizontal="center" vertical="center" wrapText="1"/>
    </xf>
    <xf numFmtId="0" fontId="87" fillId="37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" fontId="74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8" fontId="75" fillId="0" borderId="10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" fontId="88" fillId="0" borderId="10" xfId="0" applyNumberFormat="1" applyFont="1" applyBorder="1" applyAlignment="1">
      <alignment horizontal="center" vertical="center" wrapText="1"/>
    </xf>
    <xf numFmtId="0" fontId="84" fillId="36" borderId="10" xfId="0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33" borderId="0" xfId="0" applyFont="1" applyFill="1" applyBorder="1" applyAlignment="1">
      <alignment/>
    </xf>
    <xf numFmtId="0" fontId="16" fillId="34" borderId="11" xfId="54" applyFont="1" applyFill="1" applyBorder="1" applyAlignment="1">
      <alignment horizontal="center" vertical="center" textRotation="90" wrapText="1"/>
      <protection/>
    </xf>
    <xf numFmtId="1" fontId="88" fillId="33" borderId="20" xfId="49" applyNumberFormat="1" applyFont="1" applyFill="1" applyBorder="1" applyAlignment="1">
      <alignment horizontal="center" vertical="center" wrapText="1"/>
    </xf>
    <xf numFmtId="0" fontId="88" fillId="0" borderId="20" xfId="0" applyNumberFormat="1" applyFont="1" applyBorder="1" applyAlignment="1">
      <alignment horizontal="center" vertical="center" wrapText="1"/>
    </xf>
    <xf numFmtId="0" fontId="88" fillId="0" borderId="0" xfId="0" applyNumberFormat="1" applyFont="1" applyBorder="1" applyAlignment="1">
      <alignment horizontal="center" vertical="center" wrapText="1"/>
    </xf>
    <xf numFmtId="0" fontId="88" fillId="33" borderId="20" xfId="49" applyNumberFormat="1" applyFont="1" applyFill="1" applyBorder="1" applyAlignment="1">
      <alignment horizontal="center" vertical="center" wrapText="1"/>
    </xf>
    <xf numFmtId="0" fontId="88" fillId="33" borderId="0" xfId="49" applyNumberFormat="1" applyFont="1" applyFill="1" applyBorder="1" applyAlignment="1">
      <alignment horizontal="center" vertical="center" wrapText="1"/>
    </xf>
    <xf numFmtId="0" fontId="88" fillId="33" borderId="10" xfId="0" applyNumberFormat="1" applyFont="1" applyFill="1" applyBorder="1" applyAlignment="1">
      <alignment horizontal="center" vertical="center" wrapText="1"/>
    </xf>
    <xf numFmtId="0" fontId="88" fillId="0" borderId="21" xfId="0" applyNumberFormat="1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22" xfId="0" applyNumberFormat="1" applyFont="1" applyBorder="1" applyAlignment="1">
      <alignment horizontal="center" vertical="center" wrapText="1"/>
    </xf>
    <xf numFmtId="0" fontId="88" fillId="0" borderId="14" xfId="0" applyNumberFormat="1" applyFont="1" applyBorder="1" applyAlignment="1">
      <alignment horizontal="center" vertical="center" wrapText="1"/>
    </xf>
    <xf numFmtId="0" fontId="88" fillId="33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16" fillId="34" borderId="10" xfId="54" applyFont="1" applyFill="1" applyBorder="1" applyAlignment="1">
      <alignment horizontal="center" vertical="center" textRotation="90" wrapText="1"/>
      <protection/>
    </xf>
    <xf numFmtId="0" fontId="88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 wrapText="1"/>
    </xf>
    <xf numFmtId="0" fontId="77" fillId="38" borderId="2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88" fillId="0" borderId="10" xfId="0" applyFont="1" applyBorder="1" applyAlignment="1">
      <alignment horizontal="left" vertical="center" wrapText="1"/>
    </xf>
    <xf numFmtId="0" fontId="74" fillId="0" borderId="10" xfId="0" applyFont="1" applyFill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191" fontId="13" fillId="33" borderId="10" xfId="0" applyNumberFormat="1" applyFont="1" applyFill="1" applyBorder="1" applyAlignment="1">
      <alignment horizontal="center" vertical="center" wrapText="1"/>
    </xf>
    <xf numFmtId="191" fontId="0" fillId="33" borderId="10" xfId="0" applyNumberFormat="1" applyFont="1" applyFill="1" applyBorder="1" applyAlignment="1">
      <alignment horizontal="center" vertical="center"/>
    </xf>
    <xf numFmtId="191" fontId="0" fillId="33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left" vertical="center" wrapText="1"/>
    </xf>
    <xf numFmtId="0" fontId="75" fillId="0" borderId="18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14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14" fillId="34" borderId="10" xfId="0" applyNumberFormat="1" applyFont="1" applyFill="1" applyBorder="1" applyAlignment="1">
      <alignment horizontal="center" vertical="center" wrapText="1"/>
    </xf>
    <xf numFmtId="0" fontId="16" fillId="34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8" fillId="0" borderId="20" xfId="0" applyNumberFormat="1" applyFont="1" applyFill="1" applyBorder="1" applyAlignment="1">
      <alignment horizontal="center" vertical="center" wrapText="1"/>
    </xf>
    <xf numFmtId="18" fontId="81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 wrapText="1"/>
    </xf>
    <xf numFmtId="191" fontId="7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8" fillId="0" borderId="20" xfId="49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0" fillId="38" borderId="0" xfId="0" applyFill="1" applyAlignment="1">
      <alignment/>
    </xf>
    <xf numFmtId="0" fontId="0" fillId="33" borderId="10" xfId="0" applyFill="1" applyBorder="1" applyAlignment="1">
      <alignment/>
    </xf>
    <xf numFmtId="0" fontId="74" fillId="0" borderId="10" xfId="0" applyFont="1" applyFill="1" applyBorder="1" applyAlignment="1">
      <alignment horizontal="center" vertical="center" wrapText="1"/>
    </xf>
    <xf numFmtId="0" fontId="88" fillId="0" borderId="10" xfId="0" applyNumberFormat="1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88" fillId="38" borderId="0" xfId="0" applyNumberFormat="1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8" fontId="90" fillId="0" borderId="10" xfId="0" applyNumberFormat="1" applyFont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8" fillId="41" borderId="0" xfId="0" applyFont="1" applyFill="1" applyAlignment="1">
      <alignment/>
    </xf>
    <xf numFmtId="0" fontId="0" fillId="41" borderId="0" xfId="0" applyFill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75" fillId="0" borderId="14" xfId="0" applyFont="1" applyBorder="1" applyAlignment="1">
      <alignment vertical="center" wrapText="1"/>
    </xf>
    <xf numFmtId="191" fontId="74" fillId="0" borderId="14" xfId="0" applyNumberFormat="1" applyFont="1" applyBorder="1" applyAlignment="1">
      <alignment horizontal="center" vertical="center" wrapText="1"/>
    </xf>
    <xf numFmtId="44" fontId="11" fillId="0" borderId="10" xfId="0" applyNumberFormat="1" applyFont="1" applyFill="1" applyBorder="1" applyAlignment="1">
      <alignment horizontal="center" vertical="center" wrapText="1"/>
    </xf>
    <xf numFmtId="18" fontId="8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1" fontId="13" fillId="0" borderId="10" xfId="0" applyNumberFormat="1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vertical="center" wrapText="1"/>
    </xf>
    <xf numFmtId="44" fontId="0" fillId="41" borderId="10" xfId="0" applyNumberFormat="1" applyFont="1" applyFill="1" applyBorder="1" applyAlignment="1">
      <alignment horizontal="center" vertical="center" wrapText="1"/>
    </xf>
    <xf numFmtId="14" fontId="91" fillId="41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left"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41" borderId="27" xfId="0" applyFill="1" applyBorder="1" applyAlignment="1">
      <alignment horizontal="center"/>
    </xf>
    <xf numFmtId="0" fontId="0" fillId="41" borderId="0" xfId="0" applyFill="1" applyAlignment="1">
      <alignment/>
    </xf>
    <xf numFmtId="0" fontId="91" fillId="0" borderId="0" xfId="0" applyFont="1" applyAlignment="1">
      <alignment wrapText="1"/>
    </xf>
    <xf numFmtId="0" fontId="91" fillId="0" borderId="0" xfId="0" applyFont="1" applyAlignment="1">
      <alignment vertical="center" wrapText="1"/>
    </xf>
    <xf numFmtId="0" fontId="0" fillId="33" borderId="0" xfId="0" applyFill="1" applyAlignment="1">
      <alignment horizontal="left" indent="1"/>
    </xf>
    <xf numFmtId="191" fontId="0" fillId="41" borderId="0" xfId="0" applyNumberFormat="1" applyFont="1" applyFill="1" applyAlignment="1">
      <alignment wrapText="1"/>
    </xf>
    <xf numFmtId="0" fontId="4" fillId="41" borderId="0" xfId="0" applyFont="1" applyFill="1" applyAlignment="1">
      <alignment/>
    </xf>
    <xf numFmtId="0" fontId="3" fillId="0" borderId="0" xfId="0" applyFont="1" applyAlignment="1">
      <alignment horizontal="center"/>
    </xf>
    <xf numFmtId="0" fontId="93" fillId="42" borderId="10" xfId="0" applyFont="1" applyFill="1" applyBorder="1" applyAlignment="1">
      <alignment horizontal="center" vertical="center" wrapText="1"/>
    </xf>
    <xf numFmtId="0" fontId="93" fillId="42" borderId="26" xfId="0" applyFont="1" applyFill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0" fillId="0" borderId="26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right" wrapText="1"/>
    </xf>
    <xf numFmtId="191" fontId="0" fillId="0" borderId="0" xfId="0" applyNumberFormat="1" applyFont="1" applyAlignment="1">
      <alignment horizontal="right" wrapText="1"/>
    </xf>
    <xf numFmtId="191" fontId="79" fillId="0" borderId="0" xfId="0" applyNumberFormat="1" applyFont="1" applyAlignment="1">
      <alignment horizontal="right" wrapText="1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19050</xdr:rowOff>
    </xdr:from>
    <xdr:to>
      <xdr:col>4</xdr:col>
      <xdr:colOff>295275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104775</xdr:rowOff>
    </xdr:from>
    <xdr:to>
      <xdr:col>5</xdr:col>
      <xdr:colOff>676275</xdr:colOff>
      <xdr:row>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477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57150</xdr:rowOff>
    </xdr:from>
    <xdr:to>
      <xdr:col>5</xdr:col>
      <xdr:colOff>542925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71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11</xdr:col>
      <xdr:colOff>685800</xdr:colOff>
      <xdr:row>2</xdr:row>
      <xdr:rowOff>0</xdr:rowOff>
    </xdr:to>
    <xdr:pic>
      <xdr:nvPicPr>
        <xdr:cNvPr id="1" name="Imagen 3" descr="C:\Users\salva\Desktop\AUDITORIA NOV2017\descar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4305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95250</xdr:rowOff>
    </xdr:from>
    <xdr:to>
      <xdr:col>4</xdr:col>
      <xdr:colOff>952500</xdr:colOff>
      <xdr:row>1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52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809625</xdr:colOff>
      <xdr:row>1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4</xdr:col>
      <xdr:colOff>95250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1"/>
  <sheetViews>
    <sheetView showGridLines="0" tabSelected="1" view="pageBreakPreview" zoomScaleSheetLayoutView="100" zoomScalePageLayoutView="0" workbookViewId="0" topLeftCell="A1">
      <selection activeCell="L35" sqref="L35"/>
    </sheetView>
  </sheetViews>
  <sheetFormatPr defaultColWidth="11.421875" defaultRowHeight="12.75" customHeight="1"/>
  <cols>
    <col min="1" max="1" width="4.7109375" style="1" customWidth="1"/>
    <col min="2" max="4" width="2.7109375" style="163" customWidth="1"/>
    <col min="5" max="5" width="10.7109375" style="1" customWidth="1"/>
    <col min="6" max="6" width="11.7109375" style="9" customWidth="1"/>
    <col min="7" max="7" width="25.8515625" style="1" customWidth="1"/>
    <col min="8" max="8" width="36.57421875" style="4" customWidth="1"/>
    <col min="9" max="9" width="76.7109375" style="3" customWidth="1"/>
    <col min="10" max="16384" width="11.421875" style="1" customWidth="1"/>
  </cols>
  <sheetData>
    <row r="1" spans="2:9" ht="59.25" customHeight="1">
      <c r="B1" s="166"/>
      <c r="G1" s="5"/>
      <c r="H1" s="7"/>
      <c r="I1" s="6"/>
    </row>
    <row r="2" spans="1:9" ht="15" customHeight="1">
      <c r="A2" s="8"/>
      <c r="B2" s="219"/>
      <c r="C2" s="164"/>
      <c r="D2" s="164"/>
      <c r="E2" s="8"/>
      <c r="F2" s="11"/>
      <c r="G2" s="8"/>
      <c r="H2" s="353"/>
      <c r="I2" s="353"/>
    </row>
    <row r="3" spans="1:9" ht="15" customHeight="1">
      <c r="A3" s="8" t="s">
        <v>352</v>
      </c>
      <c r="B3" s="219"/>
      <c r="C3" s="164"/>
      <c r="D3" s="164"/>
      <c r="E3" s="8"/>
      <c r="F3" s="11"/>
      <c r="G3" s="8"/>
      <c r="H3" s="204"/>
      <c r="I3" s="206"/>
    </row>
    <row r="4" spans="1:9" ht="15" customHeight="1">
      <c r="A4" s="8" t="s">
        <v>353</v>
      </c>
      <c r="B4" s="219"/>
      <c r="C4" s="164"/>
      <c r="D4" s="164"/>
      <c r="E4" s="8"/>
      <c r="F4" s="11"/>
      <c r="G4" s="8"/>
      <c r="H4" s="204"/>
      <c r="I4" s="206"/>
    </row>
    <row r="5" spans="1:9" ht="12.75" customHeight="1">
      <c r="A5" s="8" t="s">
        <v>736</v>
      </c>
      <c r="B5" s="166"/>
      <c r="C5" s="164"/>
      <c r="D5" s="164"/>
      <c r="E5" s="8"/>
      <c r="F5" s="11"/>
      <c r="G5" s="8"/>
      <c r="H5" s="204"/>
      <c r="I5" s="206"/>
    </row>
    <row r="6" spans="1:9" ht="12.75" customHeight="1">
      <c r="A6" s="33"/>
      <c r="C6" s="165"/>
      <c r="D6" s="165"/>
      <c r="E6" s="33"/>
      <c r="H6" s="205"/>
      <c r="I6" s="245"/>
    </row>
    <row r="7" spans="1:9" s="50" customFormat="1" ht="30" customHeight="1">
      <c r="A7" s="48" t="s">
        <v>2</v>
      </c>
      <c r="B7" s="207" t="s">
        <v>342</v>
      </c>
      <c r="C7" s="142" t="s">
        <v>345</v>
      </c>
      <c r="D7" s="143" t="s">
        <v>346</v>
      </c>
      <c r="E7" s="48" t="s">
        <v>287</v>
      </c>
      <c r="F7" s="49" t="s">
        <v>286</v>
      </c>
      <c r="G7" s="48" t="s">
        <v>0</v>
      </c>
      <c r="H7" s="49" t="s">
        <v>343</v>
      </c>
      <c r="I7" s="140" t="s">
        <v>344</v>
      </c>
    </row>
    <row r="8" spans="2:9" s="33" customFormat="1" ht="12" customHeight="1">
      <c r="B8" s="165"/>
      <c r="C8" s="165"/>
      <c r="D8" s="165"/>
      <c r="G8" s="348" t="s">
        <v>244</v>
      </c>
      <c r="H8" s="348"/>
      <c r="I8" s="348"/>
    </row>
    <row r="9" spans="1:9" ht="34.5" customHeight="1">
      <c r="A9" s="229">
        <v>1</v>
      </c>
      <c r="B9" s="208" t="s">
        <v>356</v>
      </c>
      <c r="C9" s="155">
        <v>1</v>
      </c>
      <c r="D9" s="156"/>
      <c r="E9" s="89" t="s">
        <v>297</v>
      </c>
      <c r="F9" s="29" t="s">
        <v>288</v>
      </c>
      <c r="G9" s="36" t="s">
        <v>451</v>
      </c>
      <c r="H9" s="17" t="s">
        <v>327</v>
      </c>
      <c r="I9" s="246" t="s">
        <v>402</v>
      </c>
    </row>
    <row r="10" spans="1:9" ht="30" customHeight="1">
      <c r="A10" s="229">
        <v>2</v>
      </c>
      <c r="B10" s="208">
        <v>11</v>
      </c>
      <c r="C10" s="155"/>
      <c r="D10" s="156">
        <v>1</v>
      </c>
      <c r="E10" s="89" t="s">
        <v>297</v>
      </c>
      <c r="F10" s="29" t="s">
        <v>288</v>
      </c>
      <c r="G10" s="16" t="s">
        <v>267</v>
      </c>
      <c r="H10" s="17" t="s">
        <v>8</v>
      </c>
      <c r="I10" s="41">
        <f>2956+150+200+275+150+250</f>
        <v>3981</v>
      </c>
    </row>
    <row r="11" spans="1:9" ht="30" customHeight="1">
      <c r="A11" s="229">
        <v>3</v>
      </c>
      <c r="B11" s="209">
        <v>11</v>
      </c>
      <c r="C11" s="155"/>
      <c r="D11" s="156">
        <v>1</v>
      </c>
      <c r="E11" s="89" t="s">
        <v>297</v>
      </c>
      <c r="F11" s="29" t="s">
        <v>288</v>
      </c>
      <c r="G11" s="16" t="s">
        <v>168</v>
      </c>
      <c r="H11" s="22" t="s">
        <v>261</v>
      </c>
      <c r="I11" s="41">
        <f>2750+150+200+275+150+250</f>
        <v>3775</v>
      </c>
    </row>
    <row r="12" spans="1:9" ht="9.75" customHeight="1">
      <c r="A12" s="52"/>
      <c r="B12" s="210"/>
      <c r="C12" s="153">
        <f>SUM(C9:C11)</f>
        <v>1</v>
      </c>
      <c r="D12" s="154">
        <f>SUM(D9:D11)</f>
        <v>2</v>
      </c>
      <c r="E12" s="165" t="s">
        <v>350</v>
      </c>
      <c r="F12" s="172">
        <f>SUM(C9:D11)</f>
        <v>3</v>
      </c>
      <c r="G12" s="173"/>
      <c r="H12" s="174"/>
      <c r="I12" s="175"/>
    </row>
    <row r="13" spans="2:9" s="33" customFormat="1" ht="12" customHeight="1">
      <c r="B13" s="165"/>
      <c r="G13" s="348" t="s">
        <v>298</v>
      </c>
      <c r="H13" s="348"/>
      <c r="I13" s="348"/>
    </row>
    <row r="14" spans="1:9" ht="30" customHeight="1">
      <c r="A14" s="229">
        <v>4</v>
      </c>
      <c r="B14" s="211">
        <v>11</v>
      </c>
      <c r="C14" s="155"/>
      <c r="D14" s="156">
        <v>1</v>
      </c>
      <c r="E14" s="89" t="s">
        <v>297</v>
      </c>
      <c r="F14" s="29" t="s">
        <v>288</v>
      </c>
      <c r="G14" s="16" t="s">
        <v>11</v>
      </c>
      <c r="H14" s="16" t="s">
        <v>274</v>
      </c>
      <c r="I14" s="41">
        <f>3006+275+150+250</f>
        <v>3681</v>
      </c>
    </row>
    <row r="15" spans="1:9" ht="9.75" customHeight="1">
      <c r="A15" s="52"/>
      <c r="B15" s="212"/>
      <c r="C15" s="153">
        <f>SUM(C14:C14)</f>
        <v>0</v>
      </c>
      <c r="D15" s="154">
        <f>SUM(D14:D14)</f>
        <v>1</v>
      </c>
      <c r="E15" s="165" t="s">
        <v>350</v>
      </c>
      <c r="F15" s="172">
        <f>SUM(C14:D14)</f>
        <v>1</v>
      </c>
      <c r="G15" s="173"/>
      <c r="H15" s="173"/>
      <c r="I15" s="175"/>
    </row>
    <row r="16" spans="2:9" s="33" customFormat="1" ht="12" customHeight="1">
      <c r="B16" s="165"/>
      <c r="C16" s="165"/>
      <c r="D16" s="165"/>
      <c r="G16" s="348" t="s">
        <v>299</v>
      </c>
      <c r="H16" s="348"/>
      <c r="I16" s="348"/>
    </row>
    <row r="17" spans="1:9" ht="39.75" customHeight="1">
      <c r="A17" s="229">
        <v>5</v>
      </c>
      <c r="B17" s="211">
        <v>11</v>
      </c>
      <c r="C17" s="155"/>
      <c r="D17" s="156">
        <v>1</v>
      </c>
      <c r="E17" s="89" t="s">
        <v>297</v>
      </c>
      <c r="F17" s="29" t="s">
        <v>291</v>
      </c>
      <c r="G17" s="16" t="s">
        <v>262</v>
      </c>
      <c r="H17" s="16" t="s">
        <v>270</v>
      </c>
      <c r="I17" s="41">
        <f>4800+375+150+250</f>
        <v>5575</v>
      </c>
    </row>
    <row r="18" spans="1:9" ht="39.75" customHeight="1">
      <c r="A18" s="229">
        <v>6</v>
      </c>
      <c r="B18" s="211">
        <v>11</v>
      </c>
      <c r="C18" s="155"/>
      <c r="D18" s="156">
        <v>1</v>
      </c>
      <c r="E18" s="89" t="s">
        <v>297</v>
      </c>
      <c r="F18" s="29" t="s">
        <v>291</v>
      </c>
      <c r="G18" s="16" t="s">
        <v>276</v>
      </c>
      <c r="H18" s="22" t="s">
        <v>300</v>
      </c>
      <c r="I18" s="41">
        <v>3681</v>
      </c>
    </row>
    <row r="19" spans="1:9" ht="39.75" customHeight="1">
      <c r="A19" s="229">
        <v>7</v>
      </c>
      <c r="B19" s="211"/>
      <c r="C19" s="155">
        <v>1</v>
      </c>
      <c r="D19" s="156"/>
      <c r="E19" s="89" t="s">
        <v>297</v>
      </c>
      <c r="F19" s="29" t="s">
        <v>291</v>
      </c>
      <c r="G19" s="16" t="s">
        <v>363</v>
      </c>
      <c r="H19" s="227" t="s">
        <v>364</v>
      </c>
      <c r="I19" s="247">
        <v>3681</v>
      </c>
    </row>
    <row r="20" spans="1:9" ht="39.75" customHeight="1">
      <c r="A20" s="229">
        <v>8</v>
      </c>
      <c r="B20" s="211"/>
      <c r="C20" s="155"/>
      <c r="D20" s="156">
        <v>1</v>
      </c>
      <c r="E20" s="89" t="s">
        <v>297</v>
      </c>
      <c r="F20" s="29" t="s">
        <v>291</v>
      </c>
      <c r="G20" s="16" t="s">
        <v>406</v>
      </c>
      <c r="H20" s="227" t="s">
        <v>407</v>
      </c>
      <c r="I20" s="247">
        <v>3531</v>
      </c>
    </row>
    <row r="21" spans="1:9" ht="39.75" customHeight="1">
      <c r="A21" s="229">
        <v>9</v>
      </c>
      <c r="B21" s="211"/>
      <c r="C21" s="155"/>
      <c r="D21" s="156">
        <v>1</v>
      </c>
      <c r="E21" s="89" t="s">
        <v>297</v>
      </c>
      <c r="F21" s="29" t="s">
        <v>291</v>
      </c>
      <c r="G21" s="16" t="s">
        <v>473</v>
      </c>
      <c r="H21" s="227" t="s">
        <v>407</v>
      </c>
      <c r="I21" s="247">
        <v>3281</v>
      </c>
    </row>
    <row r="22" spans="1:9" ht="9.75" customHeight="1">
      <c r="A22" s="52"/>
      <c r="B22" s="210"/>
      <c r="C22" s="153">
        <f>SUM(C17:C21)</f>
        <v>1</v>
      </c>
      <c r="D22" s="154">
        <f>SUM(D17:D21)</f>
        <v>4</v>
      </c>
      <c r="E22" s="165" t="s">
        <v>350</v>
      </c>
      <c r="F22" s="172">
        <f>SUM(C22:E22)</f>
        <v>5</v>
      </c>
      <c r="G22" s="173"/>
      <c r="H22" s="176"/>
      <c r="I22" s="175"/>
    </row>
    <row r="23" spans="2:9" s="33" customFormat="1" ht="12" customHeight="1">
      <c r="B23" s="165"/>
      <c r="C23" s="165"/>
      <c r="D23" s="165"/>
      <c r="G23" s="348" t="s">
        <v>340</v>
      </c>
      <c r="H23" s="348"/>
      <c r="I23" s="348"/>
    </row>
    <row r="24" spans="1:9" ht="39.75" customHeight="1">
      <c r="A24" s="229">
        <v>10</v>
      </c>
      <c r="B24" s="211">
        <v>11</v>
      </c>
      <c r="C24" s="155"/>
      <c r="D24" s="156">
        <v>1</v>
      </c>
      <c r="E24" s="89" t="s">
        <v>297</v>
      </c>
      <c r="F24" s="29" t="s">
        <v>291</v>
      </c>
      <c r="G24" s="16" t="s">
        <v>10</v>
      </c>
      <c r="H24" s="237" t="s">
        <v>365</v>
      </c>
      <c r="I24" s="41">
        <f>5150+250</f>
        <v>5400</v>
      </c>
    </row>
    <row r="25" spans="1:9" ht="39.75" customHeight="1">
      <c r="A25" s="229">
        <v>11</v>
      </c>
      <c r="B25" s="211">
        <v>11</v>
      </c>
      <c r="C25" s="155">
        <v>1</v>
      </c>
      <c r="D25" s="156"/>
      <c r="E25" s="89" t="s">
        <v>297</v>
      </c>
      <c r="F25" s="29" t="s">
        <v>368</v>
      </c>
      <c r="G25" s="16" t="s">
        <v>387</v>
      </c>
      <c r="H25" s="22" t="s">
        <v>441</v>
      </c>
      <c r="I25" s="41">
        <f>3500+150+250</f>
        <v>3900</v>
      </c>
    </row>
    <row r="26" spans="1:9" ht="9.75" customHeight="1">
      <c r="A26" s="52"/>
      <c r="B26" s="212"/>
      <c r="C26" s="153">
        <f>SUM(C24:C25)</f>
        <v>1</v>
      </c>
      <c r="D26" s="154">
        <f>SUM(D24:D25)</f>
        <v>1</v>
      </c>
      <c r="E26" s="165" t="s">
        <v>350</v>
      </c>
      <c r="F26" s="172">
        <f>SUM(C24:D25)</f>
        <v>2</v>
      </c>
      <c r="G26" s="173"/>
      <c r="H26" s="177"/>
      <c r="I26" s="175"/>
    </row>
    <row r="27" spans="2:9" s="33" customFormat="1" ht="12" customHeight="1">
      <c r="B27" s="165"/>
      <c r="C27" s="165"/>
      <c r="D27" s="165"/>
      <c r="G27" s="348" t="s">
        <v>302</v>
      </c>
      <c r="H27" s="348"/>
      <c r="I27" s="348"/>
    </row>
    <row r="28" spans="1:9" ht="39.75" customHeight="1">
      <c r="A28" s="229">
        <v>12</v>
      </c>
      <c r="B28" s="211">
        <v>11</v>
      </c>
      <c r="C28" s="155"/>
      <c r="D28" s="156">
        <v>1</v>
      </c>
      <c r="E28" s="89" t="s">
        <v>297</v>
      </c>
      <c r="F28" s="29" t="s">
        <v>288</v>
      </c>
      <c r="G28" s="16" t="s">
        <v>369</v>
      </c>
      <c r="H28" s="22" t="s">
        <v>370</v>
      </c>
      <c r="I28" s="247">
        <f>5000+275+150+250</f>
        <v>5675</v>
      </c>
    </row>
    <row r="29" spans="1:9" ht="9.75" customHeight="1">
      <c r="A29" s="52"/>
      <c r="B29" s="212"/>
      <c r="C29" s="153">
        <f>SUM(C28)</f>
        <v>0</v>
      </c>
      <c r="D29" s="154">
        <f>SUM(D28)</f>
        <v>1</v>
      </c>
      <c r="E29" s="165" t="s">
        <v>350</v>
      </c>
      <c r="F29" s="172">
        <f>SUM(C29:D29)</f>
        <v>1</v>
      </c>
      <c r="G29" s="173"/>
      <c r="H29" s="174"/>
      <c r="I29" s="175"/>
    </row>
    <row r="30" spans="2:9" s="33" customFormat="1" ht="12" customHeight="1">
      <c r="B30" s="165"/>
      <c r="C30" s="165"/>
      <c r="D30" s="165"/>
      <c r="G30" s="348" t="s">
        <v>257</v>
      </c>
      <c r="H30" s="348"/>
      <c r="I30" s="348"/>
    </row>
    <row r="31" spans="1:9" s="267" customFormat="1" ht="39.75" customHeight="1">
      <c r="A31" s="229">
        <v>13</v>
      </c>
      <c r="B31" s="262">
        <v>11</v>
      </c>
      <c r="C31" s="155"/>
      <c r="D31" s="156">
        <v>1</v>
      </c>
      <c r="E31" s="263" t="s">
        <v>297</v>
      </c>
      <c r="F31" s="264" t="s">
        <v>291</v>
      </c>
      <c r="G31" s="36" t="s">
        <v>427</v>
      </c>
      <c r="H31" s="265" t="s">
        <v>428</v>
      </c>
      <c r="I31" s="41">
        <v>3531</v>
      </c>
    </row>
    <row r="32" spans="1:9" s="267" customFormat="1" ht="39.75" customHeight="1">
      <c r="A32" s="229">
        <v>14</v>
      </c>
      <c r="B32" s="262">
        <v>11</v>
      </c>
      <c r="C32" s="155">
        <v>1</v>
      </c>
      <c r="D32" s="156"/>
      <c r="E32" s="263" t="s">
        <v>297</v>
      </c>
      <c r="F32" s="264" t="s">
        <v>291</v>
      </c>
      <c r="G32" s="36" t="s">
        <v>411</v>
      </c>
      <c r="H32" s="265" t="s">
        <v>281</v>
      </c>
      <c r="I32" s="41">
        <v>4525</v>
      </c>
    </row>
    <row r="33" spans="1:9" ht="9.75" customHeight="1">
      <c r="A33" s="52"/>
      <c r="B33" s="210"/>
      <c r="C33" s="252">
        <f>SUM(C32)</f>
        <v>1</v>
      </c>
      <c r="D33" s="253">
        <f>SUM(D31)</f>
        <v>1</v>
      </c>
      <c r="E33" s="165" t="s">
        <v>350</v>
      </c>
      <c r="F33" s="172">
        <f>SUM(C33:D33)</f>
        <v>2</v>
      </c>
      <c r="G33" s="254"/>
      <c r="H33" s="255"/>
      <c r="I33" s="183"/>
    </row>
    <row r="34" spans="2:9" s="33" customFormat="1" ht="12" customHeight="1">
      <c r="B34" s="165"/>
      <c r="C34" s="165"/>
      <c r="D34" s="165"/>
      <c r="G34" s="348" t="s">
        <v>748</v>
      </c>
      <c r="H34" s="348"/>
      <c r="I34" s="348"/>
    </row>
    <row r="35" spans="1:9" ht="39.75" customHeight="1">
      <c r="A35" s="229">
        <v>15</v>
      </c>
      <c r="B35" s="211">
        <v>11</v>
      </c>
      <c r="C35" s="155">
        <v>1</v>
      </c>
      <c r="D35" s="156"/>
      <c r="E35" s="89" t="s">
        <v>297</v>
      </c>
      <c r="F35" s="29" t="s">
        <v>288</v>
      </c>
      <c r="G35" s="23" t="s">
        <v>420</v>
      </c>
      <c r="H35" s="22" t="s">
        <v>749</v>
      </c>
      <c r="I35" s="41">
        <f>5000+250</f>
        <v>5250</v>
      </c>
    </row>
    <row r="36" spans="1:9" ht="39.75" customHeight="1">
      <c r="A36" s="229">
        <v>16</v>
      </c>
      <c r="B36" s="211">
        <v>11</v>
      </c>
      <c r="C36" s="155">
        <v>1</v>
      </c>
      <c r="D36" s="156"/>
      <c r="E36" s="89" t="s">
        <v>297</v>
      </c>
      <c r="F36" s="29" t="s">
        <v>288</v>
      </c>
      <c r="G36" s="23" t="s">
        <v>12</v>
      </c>
      <c r="H36" s="22" t="s">
        <v>13</v>
      </c>
      <c r="I36" s="41">
        <f>4000+200+275+150+250</f>
        <v>4875</v>
      </c>
    </row>
    <row r="37" spans="1:9" ht="9.75" customHeight="1">
      <c r="A37" s="52"/>
      <c r="B37" s="212"/>
      <c r="C37" s="153">
        <f>SUM(C35:C36)</f>
        <v>2</v>
      </c>
      <c r="D37" s="253"/>
      <c r="E37" s="165" t="s">
        <v>350</v>
      </c>
      <c r="F37" s="172">
        <f>SUM(C37:D37)</f>
        <v>2</v>
      </c>
      <c r="G37" s="179"/>
      <c r="H37" s="174"/>
      <c r="I37" s="175"/>
    </row>
    <row r="38" spans="2:9" s="33" customFormat="1" ht="12" customHeight="1">
      <c r="B38" s="165"/>
      <c r="C38" s="165"/>
      <c r="D38" s="165"/>
      <c r="G38" s="348" t="s">
        <v>304</v>
      </c>
      <c r="H38" s="348"/>
      <c r="I38" s="348"/>
    </row>
    <row r="39" spans="1:9" ht="39.75" customHeight="1">
      <c r="A39" s="229">
        <v>17</v>
      </c>
      <c r="B39" s="209">
        <v>11</v>
      </c>
      <c r="C39" s="155">
        <v>1</v>
      </c>
      <c r="D39" s="156"/>
      <c r="E39" s="239" t="s">
        <v>319</v>
      </c>
      <c r="F39" s="24" t="s">
        <v>308</v>
      </c>
      <c r="G39" s="16" t="s">
        <v>14</v>
      </c>
      <c r="H39" s="27" t="s">
        <v>15</v>
      </c>
      <c r="I39" s="41">
        <f>2866+150+200+275+150+250</f>
        <v>3891</v>
      </c>
    </row>
    <row r="40" spans="1:9" ht="39.75" customHeight="1">
      <c r="A40" s="229">
        <v>18</v>
      </c>
      <c r="B40" s="209">
        <v>11</v>
      </c>
      <c r="C40" s="155"/>
      <c r="D40" s="156">
        <v>1</v>
      </c>
      <c r="E40" s="239" t="s">
        <v>319</v>
      </c>
      <c r="F40" s="24" t="s">
        <v>308</v>
      </c>
      <c r="G40" s="16" t="s">
        <v>16</v>
      </c>
      <c r="H40" s="27" t="s">
        <v>15</v>
      </c>
      <c r="I40" s="41">
        <f>2866+150+200+275+150+250</f>
        <v>3891</v>
      </c>
    </row>
    <row r="41" spans="1:9" ht="39.75" customHeight="1">
      <c r="A41" s="229">
        <v>19</v>
      </c>
      <c r="B41" s="209">
        <v>11</v>
      </c>
      <c r="C41" s="155">
        <v>1</v>
      </c>
      <c r="D41" s="156"/>
      <c r="E41" s="239" t="s">
        <v>319</v>
      </c>
      <c r="F41" s="24" t="s">
        <v>308</v>
      </c>
      <c r="G41" s="16" t="s">
        <v>396</v>
      </c>
      <c r="H41" s="27" t="s">
        <v>15</v>
      </c>
      <c r="I41" s="41">
        <v>3681</v>
      </c>
    </row>
    <row r="42" spans="1:9" ht="39.75" customHeight="1">
      <c r="A42" s="229">
        <v>20</v>
      </c>
      <c r="B42" s="209">
        <v>11</v>
      </c>
      <c r="C42" s="155">
        <v>1</v>
      </c>
      <c r="D42" s="156"/>
      <c r="E42" s="239" t="s">
        <v>319</v>
      </c>
      <c r="F42" s="24" t="s">
        <v>308</v>
      </c>
      <c r="G42" s="16" t="s">
        <v>17</v>
      </c>
      <c r="H42" s="27" t="s">
        <v>15</v>
      </c>
      <c r="I42" s="41">
        <v>4906</v>
      </c>
    </row>
    <row r="43" spans="1:9" ht="39.75" customHeight="1">
      <c r="A43" s="229">
        <v>21</v>
      </c>
      <c r="B43" s="209">
        <v>11</v>
      </c>
      <c r="C43" s="155">
        <v>1</v>
      </c>
      <c r="D43" s="156"/>
      <c r="E43" s="239" t="s">
        <v>319</v>
      </c>
      <c r="F43" s="24" t="s">
        <v>308</v>
      </c>
      <c r="G43" s="23" t="s">
        <v>18</v>
      </c>
      <c r="H43" s="27" t="s">
        <v>15</v>
      </c>
      <c r="I43" s="248">
        <f>2656+144+200+6+275+150+250</f>
        <v>3681</v>
      </c>
    </row>
    <row r="44" spans="1:9" ht="39.75" customHeight="1">
      <c r="A44" s="229">
        <v>22</v>
      </c>
      <c r="B44" s="209">
        <v>11</v>
      </c>
      <c r="C44" s="155">
        <v>1</v>
      </c>
      <c r="D44" s="156"/>
      <c r="E44" s="239" t="s">
        <v>319</v>
      </c>
      <c r="F44" s="24" t="s">
        <v>308</v>
      </c>
      <c r="G44" s="16" t="s">
        <v>19</v>
      </c>
      <c r="H44" s="27" t="s">
        <v>15</v>
      </c>
      <c r="I44" s="41">
        <f>2866+150+200+275+150+250</f>
        <v>3891</v>
      </c>
    </row>
    <row r="45" spans="1:9" ht="39.75" customHeight="1">
      <c r="A45" s="229">
        <v>23</v>
      </c>
      <c r="B45" s="209">
        <v>11</v>
      </c>
      <c r="C45" s="155">
        <v>1</v>
      </c>
      <c r="D45" s="156"/>
      <c r="E45" s="239" t="s">
        <v>319</v>
      </c>
      <c r="F45" s="24" t="s">
        <v>308</v>
      </c>
      <c r="G45" s="16" t="s">
        <v>20</v>
      </c>
      <c r="H45" s="27" t="s">
        <v>15</v>
      </c>
      <c r="I45" s="41">
        <f>2800+200+6+275+150+250</f>
        <v>3681</v>
      </c>
    </row>
    <row r="46" spans="1:9" ht="39.75" customHeight="1">
      <c r="A46" s="229">
        <v>24</v>
      </c>
      <c r="B46" s="209">
        <v>11</v>
      </c>
      <c r="C46" s="155">
        <v>1</v>
      </c>
      <c r="D46" s="156"/>
      <c r="E46" s="239" t="s">
        <v>319</v>
      </c>
      <c r="F46" s="24" t="s">
        <v>308</v>
      </c>
      <c r="G46" s="16" t="s">
        <v>21</v>
      </c>
      <c r="H46" s="27" t="s">
        <v>15</v>
      </c>
      <c r="I46" s="41">
        <f>2866+150+200+275+150+250</f>
        <v>3891</v>
      </c>
    </row>
    <row r="47" spans="1:9" ht="39.75" customHeight="1">
      <c r="A47" s="229">
        <v>25</v>
      </c>
      <c r="B47" s="209">
        <v>11</v>
      </c>
      <c r="C47" s="155">
        <v>1</v>
      </c>
      <c r="D47" s="156"/>
      <c r="E47" s="239" t="s">
        <v>319</v>
      </c>
      <c r="F47" s="24" t="s">
        <v>308</v>
      </c>
      <c r="G47" s="16" t="s">
        <v>22</v>
      </c>
      <c r="H47" s="27" t="s">
        <v>15</v>
      </c>
      <c r="I47" s="41">
        <f>2866+150+200+275+150+250</f>
        <v>3891</v>
      </c>
    </row>
    <row r="48" spans="1:9" ht="39.75" customHeight="1">
      <c r="A48" s="229">
        <v>26</v>
      </c>
      <c r="B48" s="209">
        <v>11</v>
      </c>
      <c r="C48" s="155">
        <v>1</v>
      </c>
      <c r="D48" s="156"/>
      <c r="E48" s="239" t="s">
        <v>319</v>
      </c>
      <c r="F48" s="24" t="s">
        <v>308</v>
      </c>
      <c r="G48" s="16" t="s">
        <v>23</v>
      </c>
      <c r="H48" s="27" t="s">
        <v>15</v>
      </c>
      <c r="I48" s="41">
        <f>2866+150+200+275+150+250</f>
        <v>3891</v>
      </c>
    </row>
    <row r="49" spans="1:9" ht="39.75" customHeight="1">
      <c r="A49" s="229">
        <v>27</v>
      </c>
      <c r="B49" s="209">
        <v>11</v>
      </c>
      <c r="C49" s="155">
        <v>1</v>
      </c>
      <c r="D49" s="156"/>
      <c r="E49" s="239" t="s">
        <v>319</v>
      </c>
      <c r="F49" s="24" t="s">
        <v>308</v>
      </c>
      <c r="G49" s="16" t="s">
        <v>385</v>
      </c>
      <c r="H49" s="27" t="s">
        <v>15</v>
      </c>
      <c r="I49" s="41">
        <f>3281+250</f>
        <v>3531</v>
      </c>
    </row>
    <row r="50" spans="1:9" ht="39.75" customHeight="1">
      <c r="A50" s="229">
        <v>28</v>
      </c>
      <c r="B50" s="209">
        <v>11</v>
      </c>
      <c r="C50" s="155">
        <v>1</v>
      </c>
      <c r="D50" s="156"/>
      <c r="E50" s="239" t="s">
        <v>319</v>
      </c>
      <c r="F50" s="24" t="s">
        <v>308</v>
      </c>
      <c r="G50" s="16" t="s">
        <v>24</v>
      </c>
      <c r="H50" s="27" t="s">
        <v>15</v>
      </c>
      <c r="I50" s="41">
        <f>2866+150+200+275+150</f>
        <v>3641</v>
      </c>
    </row>
    <row r="51" spans="1:9" ht="39.75" customHeight="1">
      <c r="A51" s="229">
        <v>29</v>
      </c>
      <c r="B51" s="209">
        <v>11</v>
      </c>
      <c r="C51" s="155">
        <v>1</v>
      </c>
      <c r="D51" s="156"/>
      <c r="E51" s="239" t="s">
        <v>319</v>
      </c>
      <c r="F51" s="24" t="s">
        <v>308</v>
      </c>
      <c r="G51" s="16" t="s">
        <v>25</v>
      </c>
      <c r="H51" s="27" t="s">
        <v>15</v>
      </c>
      <c r="I51" s="41">
        <f>2866+150+200+275+150+250</f>
        <v>3891</v>
      </c>
    </row>
    <row r="52" spans="1:9" ht="39.75" customHeight="1">
      <c r="A52" s="229">
        <v>30</v>
      </c>
      <c r="B52" s="209">
        <v>11</v>
      </c>
      <c r="C52" s="155"/>
      <c r="D52" s="156">
        <v>1</v>
      </c>
      <c r="E52" s="239" t="s">
        <v>319</v>
      </c>
      <c r="F52" s="24" t="s">
        <v>308</v>
      </c>
      <c r="G52" s="16" t="s">
        <v>26</v>
      </c>
      <c r="H52" s="27" t="s">
        <v>15</v>
      </c>
      <c r="I52" s="41">
        <f>2866+150+200+275+150+250</f>
        <v>3891</v>
      </c>
    </row>
    <row r="53" spans="1:9" ht="39.75" customHeight="1">
      <c r="A53" s="229">
        <v>31</v>
      </c>
      <c r="B53" s="213">
        <v>11</v>
      </c>
      <c r="C53" s="155"/>
      <c r="D53" s="156">
        <v>1</v>
      </c>
      <c r="E53" s="239" t="s">
        <v>319</v>
      </c>
      <c r="F53" s="24" t="s">
        <v>308</v>
      </c>
      <c r="G53" s="16" t="s">
        <v>263</v>
      </c>
      <c r="H53" s="27" t="s">
        <v>15</v>
      </c>
      <c r="I53" s="41">
        <f>2950+56+275+150+250</f>
        <v>3681</v>
      </c>
    </row>
    <row r="54" spans="1:9" ht="39.75" customHeight="1">
      <c r="A54" s="229">
        <v>32</v>
      </c>
      <c r="B54" s="214">
        <v>11</v>
      </c>
      <c r="C54" s="155"/>
      <c r="D54" s="156">
        <v>1</v>
      </c>
      <c r="E54" s="239" t="s">
        <v>319</v>
      </c>
      <c r="F54" s="24" t="s">
        <v>308</v>
      </c>
      <c r="G54" s="92" t="s">
        <v>27</v>
      </c>
      <c r="H54" s="27" t="s">
        <v>15</v>
      </c>
      <c r="I54" s="41">
        <f>2866+150+200+275+150+250</f>
        <v>3891</v>
      </c>
    </row>
    <row r="55" spans="1:9" ht="39.75" customHeight="1">
      <c r="A55" s="229">
        <v>33</v>
      </c>
      <c r="B55" s="215">
        <v>11</v>
      </c>
      <c r="C55" s="157">
        <v>1</v>
      </c>
      <c r="D55" s="158"/>
      <c r="E55" s="239" t="s">
        <v>319</v>
      </c>
      <c r="F55" s="24" t="s">
        <v>308</v>
      </c>
      <c r="G55" s="16" t="s">
        <v>28</v>
      </c>
      <c r="H55" s="27" t="s">
        <v>15</v>
      </c>
      <c r="I55" s="41">
        <f>2866+150+200+275+150+250</f>
        <v>3891</v>
      </c>
    </row>
    <row r="56" spans="1:9" ht="39.75" customHeight="1">
      <c r="A56" s="229">
        <v>34</v>
      </c>
      <c r="B56" s="216">
        <v>11</v>
      </c>
      <c r="C56" s="155"/>
      <c r="D56" s="156">
        <v>1</v>
      </c>
      <c r="E56" s="239" t="s">
        <v>319</v>
      </c>
      <c r="F56" s="24" t="s">
        <v>308</v>
      </c>
      <c r="G56" s="91" t="s">
        <v>29</v>
      </c>
      <c r="H56" s="27" t="s">
        <v>15</v>
      </c>
      <c r="I56" s="41">
        <f>2866+150+200+275+150+250</f>
        <v>3891</v>
      </c>
    </row>
    <row r="57" spans="1:9" ht="39.75" customHeight="1">
      <c r="A57" s="229">
        <v>35</v>
      </c>
      <c r="B57" s="215">
        <v>11</v>
      </c>
      <c r="C57" s="157"/>
      <c r="D57" s="158">
        <v>1</v>
      </c>
      <c r="E57" s="239" t="s">
        <v>319</v>
      </c>
      <c r="F57" s="24" t="s">
        <v>308</v>
      </c>
      <c r="G57" s="16" t="s">
        <v>30</v>
      </c>
      <c r="H57" s="27" t="s">
        <v>15</v>
      </c>
      <c r="I57" s="41">
        <f>2866+150+200+275+150+250</f>
        <v>3891</v>
      </c>
    </row>
    <row r="58" spans="1:9" ht="39.75" customHeight="1">
      <c r="A58" s="229">
        <v>36</v>
      </c>
      <c r="B58" s="209">
        <v>11</v>
      </c>
      <c r="C58" s="155">
        <v>1</v>
      </c>
      <c r="D58" s="156"/>
      <c r="E58" s="239" t="s">
        <v>319</v>
      </c>
      <c r="F58" s="24" t="s">
        <v>308</v>
      </c>
      <c r="G58" s="19" t="s">
        <v>31</v>
      </c>
      <c r="H58" s="27" t="s">
        <v>15</v>
      </c>
      <c r="I58" s="41">
        <f>2800+150+56+275+150+250</f>
        <v>3681</v>
      </c>
    </row>
    <row r="59" spans="1:9" ht="39.75" customHeight="1">
      <c r="A59" s="229">
        <v>37</v>
      </c>
      <c r="B59" s="209">
        <v>11</v>
      </c>
      <c r="C59" s="155">
        <v>1</v>
      </c>
      <c r="D59" s="156"/>
      <c r="E59" s="239" t="s">
        <v>319</v>
      </c>
      <c r="F59" s="24" t="s">
        <v>308</v>
      </c>
      <c r="G59" s="16" t="s">
        <v>32</v>
      </c>
      <c r="H59" s="27" t="s">
        <v>15</v>
      </c>
      <c r="I59" s="41">
        <f>2866+150+200+275+150+250</f>
        <v>3891</v>
      </c>
    </row>
    <row r="60" spans="1:9" ht="39.75" customHeight="1">
      <c r="A60" s="229">
        <v>38</v>
      </c>
      <c r="B60" s="209">
        <v>11</v>
      </c>
      <c r="C60" s="155">
        <v>1</v>
      </c>
      <c r="D60" s="156"/>
      <c r="E60" s="239" t="s">
        <v>319</v>
      </c>
      <c r="F60" s="24" t="s">
        <v>308</v>
      </c>
      <c r="G60" s="16" t="s">
        <v>33</v>
      </c>
      <c r="H60" s="27" t="s">
        <v>15</v>
      </c>
      <c r="I60" s="41">
        <f>2866+150+200+275+150+250</f>
        <v>3891</v>
      </c>
    </row>
    <row r="61" spans="1:9" ht="39.75" customHeight="1">
      <c r="A61" s="229">
        <v>39</v>
      </c>
      <c r="B61" s="209">
        <v>11</v>
      </c>
      <c r="C61" s="155"/>
      <c r="D61" s="156">
        <v>1</v>
      </c>
      <c r="E61" s="239" t="s">
        <v>319</v>
      </c>
      <c r="F61" s="24" t="s">
        <v>308</v>
      </c>
      <c r="G61" s="16" t="s">
        <v>139</v>
      </c>
      <c r="H61" s="16" t="s">
        <v>376</v>
      </c>
      <c r="I61" s="41">
        <v>4041</v>
      </c>
    </row>
    <row r="62" spans="1:9" ht="39.75" customHeight="1">
      <c r="A62" s="229">
        <v>40</v>
      </c>
      <c r="B62" s="209">
        <v>11</v>
      </c>
      <c r="C62" s="155">
        <v>1</v>
      </c>
      <c r="D62" s="156"/>
      <c r="E62" s="239" t="s">
        <v>319</v>
      </c>
      <c r="F62" s="24" t="s">
        <v>308</v>
      </c>
      <c r="G62" s="16" t="s">
        <v>375</v>
      </c>
      <c r="H62" s="17" t="s">
        <v>374</v>
      </c>
      <c r="I62" s="41">
        <f>4106+150+250</f>
        <v>4506</v>
      </c>
    </row>
    <row r="63" spans="1:9" ht="39.75" customHeight="1">
      <c r="A63" s="229">
        <v>41</v>
      </c>
      <c r="B63" s="209">
        <v>11</v>
      </c>
      <c r="C63" s="155">
        <v>1</v>
      </c>
      <c r="D63" s="156"/>
      <c r="E63" s="239" t="s">
        <v>319</v>
      </c>
      <c r="F63" s="24" t="s">
        <v>308</v>
      </c>
      <c r="G63" s="16" t="s">
        <v>34</v>
      </c>
      <c r="H63" s="27" t="s">
        <v>15</v>
      </c>
      <c r="I63" s="41">
        <f>2866+150+200+275+150+250</f>
        <v>3891</v>
      </c>
    </row>
    <row r="64" spans="1:9" ht="39.75" customHeight="1">
      <c r="A64" s="229">
        <v>42</v>
      </c>
      <c r="B64" s="209">
        <v>11</v>
      </c>
      <c r="C64" s="155"/>
      <c r="D64" s="156">
        <v>1</v>
      </c>
      <c r="E64" s="239" t="s">
        <v>319</v>
      </c>
      <c r="F64" s="24" t="s">
        <v>308</v>
      </c>
      <c r="G64" s="16" t="s">
        <v>409</v>
      </c>
      <c r="H64" s="27" t="s">
        <v>15</v>
      </c>
      <c r="I64" s="41">
        <f>3281+250</f>
        <v>3531</v>
      </c>
    </row>
    <row r="65" spans="1:9" ht="9.75" customHeight="1">
      <c r="A65" s="52"/>
      <c r="B65" s="210"/>
      <c r="C65" s="153">
        <f>SUM(C39:C64)</f>
        <v>18</v>
      </c>
      <c r="D65" s="154">
        <f>SUM(D39:D64)</f>
        <v>8</v>
      </c>
      <c r="E65" s="165" t="s">
        <v>350</v>
      </c>
      <c r="F65" s="172">
        <f>SUM(C65:D65)</f>
        <v>26</v>
      </c>
      <c r="G65" s="173"/>
      <c r="H65" s="178"/>
      <c r="I65" s="175"/>
    </row>
    <row r="66" spans="2:9" s="33" customFormat="1" ht="12" customHeight="1">
      <c r="B66" s="165"/>
      <c r="C66" s="165"/>
      <c r="D66" s="165"/>
      <c r="G66" s="348" t="s">
        <v>303</v>
      </c>
      <c r="H66" s="348"/>
      <c r="I66" s="348"/>
    </row>
    <row r="67" spans="1:9" ht="39.75" customHeight="1">
      <c r="A67" s="229">
        <v>44</v>
      </c>
      <c r="B67" s="209">
        <v>11</v>
      </c>
      <c r="C67" s="155">
        <v>1</v>
      </c>
      <c r="D67" s="156"/>
      <c r="E67" s="89" t="s">
        <v>297</v>
      </c>
      <c r="F67" s="29" t="s">
        <v>288</v>
      </c>
      <c r="G67" s="121" t="s">
        <v>337</v>
      </c>
      <c r="H67" s="256" t="s">
        <v>386</v>
      </c>
      <c r="I67" s="248">
        <f>6500+150+250</f>
        <v>6900</v>
      </c>
    </row>
    <row r="68" spans="1:9" ht="39.75" customHeight="1">
      <c r="A68" s="229">
        <v>45</v>
      </c>
      <c r="B68" s="209">
        <v>11</v>
      </c>
      <c r="C68" s="155"/>
      <c r="D68" s="156">
        <v>1</v>
      </c>
      <c r="E68" s="89" t="s">
        <v>297</v>
      </c>
      <c r="F68" s="29" t="s">
        <v>288</v>
      </c>
      <c r="G68" s="16" t="s">
        <v>38</v>
      </c>
      <c r="H68" s="16" t="s">
        <v>39</v>
      </c>
      <c r="I68" s="248">
        <f>2866+150+200+275+150+250</f>
        <v>3891</v>
      </c>
    </row>
    <row r="69" spans="1:9" ht="39.75" customHeight="1">
      <c r="A69" s="229">
        <v>46</v>
      </c>
      <c r="B69" s="209">
        <v>11</v>
      </c>
      <c r="C69" s="155">
        <v>1</v>
      </c>
      <c r="D69" s="156"/>
      <c r="E69" s="89" t="s">
        <v>297</v>
      </c>
      <c r="F69" s="29" t="s">
        <v>288</v>
      </c>
      <c r="G69" s="16" t="s">
        <v>40</v>
      </c>
      <c r="H69" s="23" t="s">
        <v>41</v>
      </c>
      <c r="I69" s="248">
        <f>2656+144+200+6+275+150+250</f>
        <v>3681</v>
      </c>
    </row>
    <row r="70" spans="1:9" ht="39.75" customHeight="1">
      <c r="A70" s="229">
        <v>47</v>
      </c>
      <c r="B70" s="209">
        <v>11</v>
      </c>
      <c r="C70" s="155"/>
      <c r="D70" s="156">
        <v>1</v>
      </c>
      <c r="E70" s="89" t="s">
        <v>297</v>
      </c>
      <c r="F70" s="29" t="s">
        <v>288</v>
      </c>
      <c r="G70" s="25" t="s">
        <v>42</v>
      </c>
      <c r="H70" s="22" t="s">
        <v>43</v>
      </c>
      <c r="I70" s="41">
        <f>3016+150+200+275+150+250</f>
        <v>4041</v>
      </c>
    </row>
    <row r="71" spans="1:9" ht="9.75" customHeight="1">
      <c r="A71" s="52"/>
      <c r="B71" s="210"/>
      <c r="C71" s="153">
        <f>SUM(C67:C70)</f>
        <v>2</v>
      </c>
      <c r="D71" s="154">
        <f>SUM(D67:D70)</f>
        <v>2</v>
      </c>
      <c r="E71" s="165" t="s">
        <v>350</v>
      </c>
      <c r="F71" s="172">
        <f>SUM(C71:D71)</f>
        <v>4</v>
      </c>
      <c r="G71" s="180"/>
      <c r="H71" s="174"/>
      <c r="I71" s="175"/>
    </row>
    <row r="72" spans="2:9" s="33" customFormat="1" ht="12" customHeight="1">
      <c r="B72" s="165"/>
      <c r="C72" s="165"/>
      <c r="D72" s="165"/>
      <c r="G72" s="348" t="s">
        <v>245</v>
      </c>
      <c r="H72" s="348"/>
      <c r="I72" s="348"/>
    </row>
    <row r="73" spans="1:9" ht="39.75" customHeight="1">
      <c r="A73" s="229">
        <v>48</v>
      </c>
      <c r="B73" s="209">
        <v>11</v>
      </c>
      <c r="C73" s="155">
        <v>1</v>
      </c>
      <c r="D73" s="156"/>
      <c r="E73" s="239" t="s">
        <v>320</v>
      </c>
      <c r="F73" s="24" t="s">
        <v>309</v>
      </c>
      <c r="G73" s="16" t="s">
        <v>44</v>
      </c>
      <c r="H73" s="17" t="s">
        <v>45</v>
      </c>
      <c r="I73" s="41">
        <f>2706+150+200+275+150+250</f>
        <v>3731</v>
      </c>
    </row>
    <row r="74" spans="1:9" ht="39.75" customHeight="1">
      <c r="A74" s="229">
        <v>49</v>
      </c>
      <c r="B74" s="209">
        <v>11</v>
      </c>
      <c r="C74" s="155">
        <v>1</v>
      </c>
      <c r="D74" s="156"/>
      <c r="E74" s="239" t="s">
        <v>320</v>
      </c>
      <c r="F74" s="24" t="s">
        <v>309</v>
      </c>
      <c r="G74" s="16" t="s">
        <v>46</v>
      </c>
      <c r="H74" s="16" t="s">
        <v>45</v>
      </c>
      <c r="I74" s="41">
        <f>2706+150+200+275+150+250</f>
        <v>3731</v>
      </c>
    </row>
    <row r="75" spans="1:9" ht="39.75" customHeight="1">
      <c r="A75" s="229">
        <v>50</v>
      </c>
      <c r="B75" s="209">
        <v>11</v>
      </c>
      <c r="C75" s="155">
        <v>1</v>
      </c>
      <c r="D75" s="156"/>
      <c r="E75" s="239" t="s">
        <v>320</v>
      </c>
      <c r="F75" s="24" t="s">
        <v>309</v>
      </c>
      <c r="G75" s="19" t="s">
        <v>47</v>
      </c>
      <c r="H75" s="16" t="s">
        <v>45</v>
      </c>
      <c r="I75" s="41">
        <f>2950+56+275+150+250</f>
        <v>3681</v>
      </c>
    </row>
    <row r="76" spans="1:9" ht="39.75" customHeight="1">
      <c r="A76" s="229">
        <v>51</v>
      </c>
      <c r="B76" s="209">
        <v>11</v>
      </c>
      <c r="C76" s="155"/>
      <c r="D76" s="156">
        <v>1</v>
      </c>
      <c r="E76" s="239" t="s">
        <v>320</v>
      </c>
      <c r="F76" s="24" t="s">
        <v>309</v>
      </c>
      <c r="G76" s="16" t="s">
        <v>48</v>
      </c>
      <c r="H76" s="17" t="s">
        <v>45</v>
      </c>
      <c r="I76" s="41">
        <f>2706+150+200+275+150+250</f>
        <v>3731</v>
      </c>
    </row>
    <row r="77" spans="1:9" ht="39.75" customHeight="1">
      <c r="A77" s="229">
        <v>52</v>
      </c>
      <c r="B77" s="209">
        <v>11</v>
      </c>
      <c r="C77" s="155"/>
      <c r="D77" s="156">
        <v>1</v>
      </c>
      <c r="E77" s="239" t="s">
        <v>320</v>
      </c>
      <c r="F77" s="24" t="s">
        <v>310</v>
      </c>
      <c r="G77" s="16" t="s">
        <v>49</v>
      </c>
      <c r="H77" s="17" t="s">
        <v>50</v>
      </c>
      <c r="I77" s="41">
        <f>2950+56+275+150+250</f>
        <v>3681</v>
      </c>
    </row>
    <row r="78" spans="1:9" ht="39.75" customHeight="1">
      <c r="A78" s="229">
        <v>53</v>
      </c>
      <c r="B78" s="209">
        <v>11</v>
      </c>
      <c r="C78" s="155"/>
      <c r="D78" s="156">
        <v>1</v>
      </c>
      <c r="E78" s="239" t="s">
        <v>320</v>
      </c>
      <c r="F78" s="24" t="s">
        <v>309</v>
      </c>
      <c r="G78" s="16" t="s">
        <v>51</v>
      </c>
      <c r="H78" s="17" t="s">
        <v>45</v>
      </c>
      <c r="I78" s="41">
        <f>2706+150+200+275+150+250</f>
        <v>3731</v>
      </c>
    </row>
    <row r="79" spans="1:9" ht="39.75" customHeight="1">
      <c r="A79" s="229">
        <v>54</v>
      </c>
      <c r="B79" s="209">
        <v>11</v>
      </c>
      <c r="C79" s="155">
        <v>1</v>
      </c>
      <c r="D79" s="156"/>
      <c r="E79" s="239" t="s">
        <v>320</v>
      </c>
      <c r="F79" s="24" t="s">
        <v>309</v>
      </c>
      <c r="G79" s="16" t="s">
        <v>52</v>
      </c>
      <c r="H79" s="17" t="s">
        <v>53</v>
      </c>
      <c r="I79" s="41">
        <f aca="true" t="shared" si="0" ref="I79:I87">2950+56+275+150+250</f>
        <v>3681</v>
      </c>
    </row>
    <row r="80" spans="1:9" ht="39.75" customHeight="1">
      <c r="A80" s="229">
        <v>55</v>
      </c>
      <c r="B80" s="209">
        <v>11</v>
      </c>
      <c r="C80" s="155"/>
      <c r="D80" s="156">
        <v>1</v>
      </c>
      <c r="E80" s="239" t="s">
        <v>320</v>
      </c>
      <c r="F80" s="24" t="s">
        <v>309</v>
      </c>
      <c r="G80" s="16" t="s">
        <v>54</v>
      </c>
      <c r="H80" s="17" t="s">
        <v>53</v>
      </c>
      <c r="I80" s="247">
        <f t="shared" si="0"/>
        <v>3681</v>
      </c>
    </row>
    <row r="81" spans="1:9" ht="39.75" customHeight="1">
      <c r="A81" s="229">
        <v>56</v>
      </c>
      <c r="B81" s="209">
        <v>11</v>
      </c>
      <c r="C81" s="155"/>
      <c r="D81" s="156">
        <v>1</v>
      </c>
      <c r="E81" s="239" t="s">
        <v>320</v>
      </c>
      <c r="F81" s="24" t="s">
        <v>309</v>
      </c>
      <c r="G81" s="16" t="s">
        <v>55</v>
      </c>
      <c r="H81" s="17" t="s">
        <v>53</v>
      </c>
      <c r="I81" s="41">
        <f t="shared" si="0"/>
        <v>3681</v>
      </c>
    </row>
    <row r="82" spans="1:9" ht="39.75" customHeight="1">
      <c r="A82" s="229">
        <v>57</v>
      </c>
      <c r="B82" s="209">
        <v>11</v>
      </c>
      <c r="C82" s="155">
        <v>1</v>
      </c>
      <c r="D82" s="156"/>
      <c r="E82" s="239" t="s">
        <v>320</v>
      </c>
      <c r="F82" s="24" t="s">
        <v>309</v>
      </c>
      <c r="G82" s="16" t="s">
        <v>56</v>
      </c>
      <c r="H82" s="17" t="s">
        <v>53</v>
      </c>
      <c r="I82" s="41">
        <f t="shared" si="0"/>
        <v>3681</v>
      </c>
    </row>
    <row r="83" spans="1:9" ht="39.75" customHeight="1">
      <c r="A83" s="229">
        <v>58</v>
      </c>
      <c r="B83" s="209">
        <v>11</v>
      </c>
      <c r="C83" s="155">
        <v>1</v>
      </c>
      <c r="D83" s="156"/>
      <c r="E83" s="239" t="s">
        <v>320</v>
      </c>
      <c r="F83" s="24" t="s">
        <v>309</v>
      </c>
      <c r="G83" s="16" t="s">
        <v>57</v>
      </c>
      <c r="H83" s="17" t="s">
        <v>53</v>
      </c>
      <c r="I83" s="41">
        <f t="shared" si="0"/>
        <v>3681</v>
      </c>
    </row>
    <row r="84" spans="1:9" ht="39.75" customHeight="1">
      <c r="A84" s="229">
        <v>59</v>
      </c>
      <c r="B84" s="209">
        <v>11</v>
      </c>
      <c r="C84" s="155"/>
      <c r="D84" s="156">
        <v>1</v>
      </c>
      <c r="E84" s="239" t="s">
        <v>320</v>
      </c>
      <c r="F84" s="24" t="s">
        <v>309</v>
      </c>
      <c r="G84" s="16" t="s">
        <v>58</v>
      </c>
      <c r="H84" s="17" t="s">
        <v>53</v>
      </c>
      <c r="I84" s="41">
        <f t="shared" si="0"/>
        <v>3681</v>
      </c>
    </row>
    <row r="85" spans="1:9" ht="39.75" customHeight="1">
      <c r="A85" s="229">
        <v>60</v>
      </c>
      <c r="B85" s="209">
        <v>11</v>
      </c>
      <c r="C85" s="155">
        <v>1</v>
      </c>
      <c r="D85" s="156"/>
      <c r="E85" s="239" t="s">
        <v>320</v>
      </c>
      <c r="F85" s="24" t="s">
        <v>309</v>
      </c>
      <c r="G85" s="16" t="s">
        <v>59</v>
      </c>
      <c r="H85" s="17" t="s">
        <v>53</v>
      </c>
      <c r="I85" s="41">
        <f t="shared" si="0"/>
        <v>3681</v>
      </c>
    </row>
    <row r="86" spans="1:9" ht="39.75" customHeight="1">
      <c r="A86" s="229">
        <v>61</v>
      </c>
      <c r="B86" s="209">
        <v>11</v>
      </c>
      <c r="C86" s="155">
        <v>1</v>
      </c>
      <c r="D86" s="156"/>
      <c r="E86" s="239" t="s">
        <v>320</v>
      </c>
      <c r="F86" s="24" t="s">
        <v>309</v>
      </c>
      <c r="G86" s="16" t="s">
        <v>60</v>
      </c>
      <c r="H86" s="16" t="s">
        <v>61</v>
      </c>
      <c r="I86" s="41">
        <f t="shared" si="0"/>
        <v>3681</v>
      </c>
    </row>
    <row r="87" spans="1:9" ht="39.75" customHeight="1">
      <c r="A87" s="229">
        <v>62</v>
      </c>
      <c r="B87" s="209">
        <v>11</v>
      </c>
      <c r="C87" s="155">
        <v>1</v>
      </c>
      <c r="D87" s="156"/>
      <c r="E87" s="239" t="s">
        <v>320</v>
      </c>
      <c r="F87" s="24" t="s">
        <v>309</v>
      </c>
      <c r="G87" s="16" t="s">
        <v>62</v>
      </c>
      <c r="H87" s="17" t="s">
        <v>63</v>
      </c>
      <c r="I87" s="41">
        <f t="shared" si="0"/>
        <v>3681</v>
      </c>
    </row>
    <row r="88" spans="1:9" ht="39.75" customHeight="1">
      <c r="A88" s="229">
        <v>63</v>
      </c>
      <c r="B88" s="209">
        <v>11</v>
      </c>
      <c r="C88" s="155">
        <v>1</v>
      </c>
      <c r="D88" s="156"/>
      <c r="E88" s="89" t="s">
        <v>297</v>
      </c>
      <c r="F88" s="24" t="s">
        <v>310</v>
      </c>
      <c r="G88" s="16" t="s">
        <v>64</v>
      </c>
      <c r="H88" s="16" t="s">
        <v>65</v>
      </c>
      <c r="I88" s="41">
        <f>2756+150+94+900+200+275+150+250</f>
        <v>4775</v>
      </c>
    </row>
    <row r="89" spans="1:9" ht="9.75" customHeight="1">
      <c r="A89" s="52"/>
      <c r="B89" s="210"/>
      <c r="C89" s="153">
        <f>SUM(C73:C88)</f>
        <v>10</v>
      </c>
      <c r="D89" s="154">
        <f>SUM(D73:D88)</f>
        <v>6</v>
      </c>
      <c r="E89" s="165" t="s">
        <v>350</v>
      </c>
      <c r="F89" s="172">
        <f>SUM(C89:D89)</f>
        <v>16</v>
      </c>
      <c r="G89" s="173"/>
      <c r="H89" s="173"/>
      <c r="I89" s="175"/>
    </row>
    <row r="90" spans="2:9" s="33" customFormat="1" ht="12" customHeight="1">
      <c r="B90" s="165"/>
      <c r="C90" s="165"/>
      <c r="D90" s="165"/>
      <c r="G90" s="348" t="s">
        <v>339</v>
      </c>
      <c r="H90" s="348"/>
      <c r="I90" s="348"/>
    </row>
    <row r="91" spans="1:9" ht="39.75" customHeight="1">
      <c r="A91" s="229">
        <v>64</v>
      </c>
      <c r="B91" s="209">
        <v>11</v>
      </c>
      <c r="C91" s="155">
        <v>1</v>
      </c>
      <c r="D91" s="156"/>
      <c r="E91" s="88" t="s">
        <v>321</v>
      </c>
      <c r="F91" s="24" t="s">
        <v>313</v>
      </c>
      <c r="G91" s="16" t="s">
        <v>285</v>
      </c>
      <c r="H91" s="16" t="s">
        <v>439</v>
      </c>
      <c r="I91" s="41">
        <f aca="true" t="shared" si="1" ref="I91:I99">3006+275+150+250</f>
        <v>3681</v>
      </c>
    </row>
    <row r="92" spans="1:9" ht="39.75" customHeight="1">
      <c r="A92" s="230">
        <v>65</v>
      </c>
      <c r="B92" s="215">
        <v>11</v>
      </c>
      <c r="C92" s="160">
        <v>1</v>
      </c>
      <c r="D92" s="161"/>
      <c r="E92" s="88" t="s">
        <v>321</v>
      </c>
      <c r="F92" s="24" t="s">
        <v>312</v>
      </c>
      <c r="G92" s="19" t="s">
        <v>66</v>
      </c>
      <c r="H92" s="256" t="s">
        <v>67</v>
      </c>
      <c r="I92" s="41">
        <f t="shared" si="1"/>
        <v>3681</v>
      </c>
    </row>
    <row r="93" spans="1:9" ht="39.75" customHeight="1">
      <c r="A93" s="229">
        <v>66</v>
      </c>
      <c r="B93" s="215">
        <v>11</v>
      </c>
      <c r="C93" s="155">
        <v>1</v>
      </c>
      <c r="D93" s="156"/>
      <c r="E93" s="88" t="s">
        <v>321</v>
      </c>
      <c r="F93" s="24" t="s">
        <v>312</v>
      </c>
      <c r="G93" s="16" t="s">
        <v>68</v>
      </c>
      <c r="H93" s="256" t="s">
        <v>67</v>
      </c>
      <c r="I93" s="41">
        <f t="shared" si="1"/>
        <v>3681</v>
      </c>
    </row>
    <row r="94" spans="1:9" s="267" customFormat="1" ht="39.75" customHeight="1">
      <c r="A94" s="230">
        <v>67</v>
      </c>
      <c r="B94" s="275">
        <v>11</v>
      </c>
      <c r="C94" s="160">
        <v>1</v>
      </c>
      <c r="D94" s="156"/>
      <c r="E94" s="269" t="s">
        <v>321</v>
      </c>
      <c r="F94" s="274" t="s">
        <v>312</v>
      </c>
      <c r="G94" s="28" t="s">
        <v>69</v>
      </c>
      <c r="H94" s="265" t="s">
        <v>67</v>
      </c>
      <c r="I94" s="41">
        <f t="shared" si="1"/>
        <v>3681</v>
      </c>
    </row>
    <row r="95" spans="1:9" ht="39.75" customHeight="1">
      <c r="A95" s="229">
        <v>68</v>
      </c>
      <c r="B95" s="215">
        <v>11</v>
      </c>
      <c r="C95" s="155">
        <v>1</v>
      </c>
      <c r="D95" s="156"/>
      <c r="E95" s="88" t="s">
        <v>321</v>
      </c>
      <c r="F95" s="24" t="s">
        <v>312</v>
      </c>
      <c r="G95" s="16" t="s">
        <v>70</v>
      </c>
      <c r="H95" s="256" t="s">
        <v>67</v>
      </c>
      <c r="I95" s="41">
        <f t="shared" si="1"/>
        <v>3681</v>
      </c>
    </row>
    <row r="96" spans="1:9" ht="39.75" customHeight="1">
      <c r="A96" s="230">
        <v>69</v>
      </c>
      <c r="B96" s="215">
        <v>11</v>
      </c>
      <c r="C96" s="160">
        <v>1</v>
      </c>
      <c r="D96" s="161"/>
      <c r="E96" s="88" t="s">
        <v>321</v>
      </c>
      <c r="F96" s="24" t="s">
        <v>312</v>
      </c>
      <c r="G96" s="16" t="s">
        <v>71</v>
      </c>
      <c r="H96" s="256" t="s">
        <v>67</v>
      </c>
      <c r="I96" s="41">
        <f t="shared" si="1"/>
        <v>3681</v>
      </c>
    </row>
    <row r="97" spans="1:9" ht="39.75" customHeight="1">
      <c r="A97" s="229">
        <v>70</v>
      </c>
      <c r="B97" s="217">
        <v>11</v>
      </c>
      <c r="C97" s="160">
        <v>1</v>
      </c>
      <c r="D97" s="161"/>
      <c r="E97" s="128" t="s">
        <v>321</v>
      </c>
      <c r="F97" s="127" t="s">
        <v>312</v>
      </c>
      <c r="G97" s="129" t="s">
        <v>72</v>
      </c>
      <c r="H97" s="257" t="s">
        <v>67</v>
      </c>
      <c r="I97" s="41">
        <f t="shared" si="1"/>
        <v>3681</v>
      </c>
    </row>
    <row r="98" spans="1:9" ht="39.75" customHeight="1">
      <c r="A98" s="230">
        <v>71</v>
      </c>
      <c r="B98" s="217">
        <v>11</v>
      </c>
      <c r="C98" s="160">
        <v>1</v>
      </c>
      <c r="D98" s="161"/>
      <c r="E98" s="88" t="s">
        <v>321</v>
      </c>
      <c r="F98" s="24" t="s">
        <v>312</v>
      </c>
      <c r="G98" s="91" t="s">
        <v>73</v>
      </c>
      <c r="H98" s="257" t="s">
        <v>67</v>
      </c>
      <c r="I98" s="41">
        <f t="shared" si="1"/>
        <v>3681</v>
      </c>
    </row>
    <row r="99" spans="1:9" ht="39.75" customHeight="1">
      <c r="A99" s="229">
        <v>72</v>
      </c>
      <c r="B99" s="215">
        <v>11</v>
      </c>
      <c r="C99" s="157">
        <v>1</v>
      </c>
      <c r="D99" s="158"/>
      <c r="E99" s="122" t="s">
        <v>321</v>
      </c>
      <c r="F99" s="24" t="s">
        <v>312</v>
      </c>
      <c r="G99" s="16" t="s">
        <v>74</v>
      </c>
      <c r="H99" s="256" t="s">
        <v>67</v>
      </c>
      <c r="I99" s="41">
        <f t="shared" si="1"/>
        <v>3681</v>
      </c>
    </row>
    <row r="100" spans="1:9" s="267" customFormat="1" ht="39.75" customHeight="1">
      <c r="A100" s="230">
        <v>73</v>
      </c>
      <c r="B100" s="275">
        <v>11</v>
      </c>
      <c r="C100" s="155">
        <v>1</v>
      </c>
      <c r="D100" s="158"/>
      <c r="E100" s="269" t="s">
        <v>321</v>
      </c>
      <c r="F100" s="274" t="s">
        <v>312</v>
      </c>
      <c r="G100" s="28" t="s">
        <v>431</v>
      </c>
      <c r="H100" s="265" t="s">
        <v>67</v>
      </c>
      <c r="I100" s="41">
        <v>3531</v>
      </c>
    </row>
    <row r="101" spans="1:9" ht="39.75" customHeight="1">
      <c r="A101" s="229">
        <v>74</v>
      </c>
      <c r="B101" s="215">
        <v>11</v>
      </c>
      <c r="C101" s="155">
        <v>1</v>
      </c>
      <c r="D101" s="156"/>
      <c r="E101" s="88" t="s">
        <v>321</v>
      </c>
      <c r="F101" s="24" t="s">
        <v>311</v>
      </c>
      <c r="G101" s="16" t="s">
        <v>75</v>
      </c>
      <c r="H101" s="17" t="s">
        <v>76</v>
      </c>
      <c r="I101" s="41">
        <f>3006+275+150+250</f>
        <v>3681</v>
      </c>
    </row>
    <row r="102" spans="1:9" ht="39.75" customHeight="1">
      <c r="A102" s="230">
        <v>75</v>
      </c>
      <c r="B102" s="218">
        <v>11</v>
      </c>
      <c r="C102" s="155">
        <v>1</v>
      </c>
      <c r="D102" s="156"/>
      <c r="E102" s="88" t="s">
        <v>321</v>
      </c>
      <c r="F102" s="24" t="s">
        <v>311</v>
      </c>
      <c r="G102" s="16" t="s">
        <v>264</v>
      </c>
      <c r="H102" s="44" t="s">
        <v>265</v>
      </c>
      <c r="I102" s="41">
        <f>3006+275+150+250</f>
        <v>3681</v>
      </c>
    </row>
    <row r="103" spans="1:9" ht="39.75" customHeight="1">
      <c r="A103" s="229">
        <v>76</v>
      </c>
      <c r="B103" s="209">
        <v>11</v>
      </c>
      <c r="C103" s="155">
        <v>1</v>
      </c>
      <c r="D103" s="156"/>
      <c r="E103" s="88" t="s">
        <v>321</v>
      </c>
      <c r="F103" s="24" t="s">
        <v>312</v>
      </c>
      <c r="G103" s="16" t="s">
        <v>77</v>
      </c>
      <c r="H103" s="256" t="s">
        <v>67</v>
      </c>
      <c r="I103" s="41">
        <f>3006+275+150+250</f>
        <v>3681</v>
      </c>
    </row>
    <row r="104" spans="1:9" ht="39.75" customHeight="1">
      <c r="A104" s="230">
        <v>77</v>
      </c>
      <c r="B104" s="209">
        <v>11</v>
      </c>
      <c r="C104" s="155">
        <v>1</v>
      </c>
      <c r="D104" s="156"/>
      <c r="E104" s="88" t="s">
        <v>321</v>
      </c>
      <c r="F104" s="24" t="s">
        <v>311</v>
      </c>
      <c r="G104" s="16" t="s">
        <v>78</v>
      </c>
      <c r="H104" s="17" t="s">
        <v>76</v>
      </c>
      <c r="I104" s="41">
        <f>3006+275+150+250</f>
        <v>3681</v>
      </c>
    </row>
    <row r="105" spans="1:9" ht="39.75" customHeight="1">
      <c r="A105" s="229">
        <v>78</v>
      </c>
      <c r="B105" s="211">
        <v>11</v>
      </c>
      <c r="C105" s="155">
        <v>1</v>
      </c>
      <c r="D105" s="156"/>
      <c r="E105" s="88" t="s">
        <v>321</v>
      </c>
      <c r="F105" s="15" t="s">
        <v>291</v>
      </c>
      <c r="G105" s="19" t="s">
        <v>9</v>
      </c>
      <c r="H105" s="20" t="s">
        <v>266</v>
      </c>
      <c r="I105" s="41">
        <f>3200+150+275+150+250</f>
        <v>4025</v>
      </c>
    </row>
    <row r="106" spans="1:9" s="267" customFormat="1" ht="39.75" customHeight="1">
      <c r="A106" s="230">
        <v>79</v>
      </c>
      <c r="B106" s="268">
        <v>11</v>
      </c>
      <c r="C106" s="155"/>
      <c r="D106" s="156">
        <v>1</v>
      </c>
      <c r="E106" s="269" t="s">
        <v>290</v>
      </c>
      <c r="F106" s="270" t="s">
        <v>377</v>
      </c>
      <c r="G106" s="36" t="s">
        <v>279</v>
      </c>
      <c r="H106" s="271" t="s">
        <v>413</v>
      </c>
      <c r="I106" s="41">
        <f>3281+250</f>
        <v>3531</v>
      </c>
    </row>
    <row r="107" spans="1:9" s="267" customFormat="1" ht="39.75" customHeight="1">
      <c r="A107" s="229">
        <v>80</v>
      </c>
      <c r="B107" s="268">
        <v>11</v>
      </c>
      <c r="C107" s="155"/>
      <c r="D107" s="156">
        <v>1</v>
      </c>
      <c r="E107" s="269" t="s">
        <v>290</v>
      </c>
      <c r="F107" s="270" t="s">
        <v>423</v>
      </c>
      <c r="G107" s="36" t="s">
        <v>414</v>
      </c>
      <c r="H107" s="271" t="s">
        <v>415</v>
      </c>
      <c r="I107" s="41">
        <v>3531</v>
      </c>
    </row>
    <row r="108" spans="1:9" ht="39.75" customHeight="1">
      <c r="A108" s="230">
        <v>81</v>
      </c>
      <c r="B108" s="209">
        <v>11</v>
      </c>
      <c r="C108" s="155">
        <v>1</v>
      </c>
      <c r="D108" s="156"/>
      <c r="E108" s="88" t="s">
        <v>321</v>
      </c>
      <c r="F108" s="250" t="s">
        <v>400</v>
      </c>
      <c r="G108" s="16" t="s">
        <v>82</v>
      </c>
      <c r="H108" s="251" t="s">
        <v>401</v>
      </c>
      <c r="I108" s="329">
        <f>3006+275+150+250</f>
        <v>3681</v>
      </c>
    </row>
    <row r="109" spans="1:9" ht="9.75" customHeight="1">
      <c r="A109" s="52"/>
      <c r="B109" s="210"/>
      <c r="C109" s="153">
        <f>SUM(C91:C108)</f>
        <v>16</v>
      </c>
      <c r="D109" s="154">
        <f>SUM(D91:D108)</f>
        <v>2</v>
      </c>
      <c r="E109" s="165" t="s">
        <v>350</v>
      </c>
      <c r="F109" s="172">
        <f>SUM(C109:D109)</f>
        <v>18</v>
      </c>
      <c r="G109" s="173"/>
      <c r="H109" s="178"/>
      <c r="I109" s="175"/>
    </row>
    <row r="110" spans="2:9" s="33" customFormat="1" ht="12" customHeight="1">
      <c r="B110" s="165"/>
      <c r="C110" s="165"/>
      <c r="D110" s="165"/>
      <c r="G110" s="348" t="s">
        <v>246</v>
      </c>
      <c r="H110" s="348"/>
      <c r="I110" s="348"/>
    </row>
    <row r="111" spans="1:9" ht="39.75" customHeight="1">
      <c r="A111" s="229">
        <v>82</v>
      </c>
      <c r="B111" s="209">
        <v>11</v>
      </c>
      <c r="C111" s="155">
        <v>1</v>
      </c>
      <c r="D111" s="156"/>
      <c r="E111" s="88" t="s">
        <v>321</v>
      </c>
      <c r="F111" s="95" t="s">
        <v>314</v>
      </c>
      <c r="G111" s="16" t="s">
        <v>80</v>
      </c>
      <c r="H111" s="16" t="s">
        <v>79</v>
      </c>
      <c r="I111" s="329">
        <f>2656+150+200+275+150+250</f>
        <v>3681</v>
      </c>
    </row>
    <row r="112" spans="1:9" ht="39.75" customHeight="1">
      <c r="A112" s="229">
        <v>83</v>
      </c>
      <c r="B112" s="209">
        <v>11</v>
      </c>
      <c r="C112" s="155">
        <v>1</v>
      </c>
      <c r="D112" s="156"/>
      <c r="E112" s="88" t="s">
        <v>321</v>
      </c>
      <c r="F112" s="95" t="s">
        <v>314</v>
      </c>
      <c r="G112" s="16" t="s">
        <v>268</v>
      </c>
      <c r="H112" s="16" t="s">
        <v>432</v>
      </c>
      <c r="I112" s="329">
        <f>2656+150+200+275+150+250</f>
        <v>3681</v>
      </c>
    </row>
    <row r="113" spans="1:9" s="267" customFormat="1" ht="39.75" customHeight="1">
      <c r="A113" s="229">
        <v>84</v>
      </c>
      <c r="B113" s="262">
        <v>11</v>
      </c>
      <c r="C113" s="155">
        <v>1</v>
      </c>
      <c r="D113" s="156"/>
      <c r="E113" s="269" t="s">
        <v>321</v>
      </c>
      <c r="F113" s="270" t="s">
        <v>416</v>
      </c>
      <c r="G113" s="28" t="s">
        <v>417</v>
      </c>
      <c r="H113" s="28" t="s">
        <v>418</v>
      </c>
      <c r="I113" s="329">
        <f>3281+250</f>
        <v>3531</v>
      </c>
    </row>
    <row r="114" spans="1:9" ht="39.75" customHeight="1">
      <c r="A114" s="229">
        <v>85</v>
      </c>
      <c r="B114" s="209">
        <v>11</v>
      </c>
      <c r="C114" s="155">
        <v>1</v>
      </c>
      <c r="D114" s="156"/>
      <c r="E114" s="88" t="s">
        <v>321</v>
      </c>
      <c r="F114" s="95" t="s">
        <v>314</v>
      </c>
      <c r="G114" s="16" t="s">
        <v>81</v>
      </c>
      <c r="H114" s="16" t="s">
        <v>433</v>
      </c>
      <c r="I114" s="329">
        <f>2656+150+200+275+150+250</f>
        <v>3681</v>
      </c>
    </row>
    <row r="115" spans="1:9" ht="39.75" customHeight="1">
      <c r="A115" s="229">
        <v>86</v>
      </c>
      <c r="B115" s="209">
        <v>11</v>
      </c>
      <c r="C115" s="155">
        <v>1</v>
      </c>
      <c r="D115" s="156"/>
      <c r="E115" s="88" t="s">
        <v>321</v>
      </c>
      <c r="F115" s="95" t="s">
        <v>314</v>
      </c>
      <c r="G115" s="16" t="s">
        <v>84</v>
      </c>
      <c r="H115" s="17" t="s">
        <v>83</v>
      </c>
      <c r="I115" s="329">
        <f>2656+150+200+275+150+250</f>
        <v>3681</v>
      </c>
    </row>
    <row r="116" spans="1:9" ht="39.75" customHeight="1">
      <c r="A116" s="229">
        <v>87</v>
      </c>
      <c r="B116" s="209">
        <v>11</v>
      </c>
      <c r="C116" s="155">
        <v>1</v>
      </c>
      <c r="D116" s="156"/>
      <c r="E116" s="88" t="s">
        <v>321</v>
      </c>
      <c r="F116" s="95" t="s">
        <v>314</v>
      </c>
      <c r="G116" s="16" t="s">
        <v>85</v>
      </c>
      <c r="H116" s="16" t="s">
        <v>86</v>
      </c>
      <c r="I116" s="329">
        <f>2656+150+200+275+150+250</f>
        <v>3681</v>
      </c>
    </row>
    <row r="117" spans="1:9" ht="39.75" customHeight="1">
      <c r="A117" s="229">
        <v>88</v>
      </c>
      <c r="B117" s="209">
        <v>11</v>
      </c>
      <c r="C117" s="155">
        <v>1</v>
      </c>
      <c r="D117" s="156"/>
      <c r="E117" s="88" t="s">
        <v>321</v>
      </c>
      <c r="F117" s="95" t="s">
        <v>314</v>
      </c>
      <c r="G117" s="16" t="s">
        <v>87</v>
      </c>
      <c r="H117" s="17" t="s">
        <v>88</v>
      </c>
      <c r="I117" s="329">
        <f>2766+150+200+275+150+250</f>
        <v>3791</v>
      </c>
    </row>
    <row r="118" spans="1:9" ht="39.75" customHeight="1">
      <c r="A118" s="229">
        <v>89</v>
      </c>
      <c r="B118" s="209">
        <v>11</v>
      </c>
      <c r="C118" s="155">
        <v>1</v>
      </c>
      <c r="D118" s="156"/>
      <c r="E118" s="88" t="s">
        <v>321</v>
      </c>
      <c r="F118" s="95" t="s">
        <v>314</v>
      </c>
      <c r="G118" s="16" t="s">
        <v>89</v>
      </c>
      <c r="H118" s="17" t="s">
        <v>90</v>
      </c>
      <c r="I118" s="329">
        <f>2656+150+200+275+150+250</f>
        <v>3681</v>
      </c>
    </row>
    <row r="119" spans="1:9" ht="39.75" customHeight="1">
      <c r="A119" s="229">
        <v>90</v>
      </c>
      <c r="B119" s="209">
        <v>11</v>
      </c>
      <c r="C119" s="155">
        <v>1</v>
      </c>
      <c r="D119" s="156"/>
      <c r="E119" s="88" t="s">
        <v>321</v>
      </c>
      <c r="F119" s="95" t="s">
        <v>314</v>
      </c>
      <c r="G119" s="16" t="s">
        <v>91</v>
      </c>
      <c r="H119" s="17" t="s">
        <v>90</v>
      </c>
      <c r="I119" s="329">
        <f>2656+150+200+275+150+250</f>
        <v>3681</v>
      </c>
    </row>
    <row r="120" spans="1:9" ht="39.75" customHeight="1">
      <c r="A120" s="229">
        <v>91</v>
      </c>
      <c r="B120" s="209">
        <v>11</v>
      </c>
      <c r="C120" s="155">
        <v>1</v>
      </c>
      <c r="D120" s="156"/>
      <c r="E120" s="88" t="s">
        <v>321</v>
      </c>
      <c r="F120" s="95" t="s">
        <v>314</v>
      </c>
      <c r="G120" s="16" t="s">
        <v>92</v>
      </c>
      <c r="H120" s="17" t="s">
        <v>90</v>
      </c>
      <c r="I120" s="329">
        <f>2656+150+200+275+150+250</f>
        <v>3681</v>
      </c>
    </row>
    <row r="121" spans="1:9" ht="39.75" customHeight="1">
      <c r="A121" s="229">
        <v>92</v>
      </c>
      <c r="B121" s="209">
        <v>11</v>
      </c>
      <c r="C121" s="155"/>
      <c r="D121" s="156">
        <v>1</v>
      </c>
      <c r="E121" s="88" t="s">
        <v>321</v>
      </c>
      <c r="F121" s="95" t="s">
        <v>314</v>
      </c>
      <c r="G121" s="16" t="s">
        <v>254</v>
      </c>
      <c r="H121" s="17" t="s">
        <v>79</v>
      </c>
      <c r="I121" s="329">
        <f>2656+150+200+275+150+250</f>
        <v>3681</v>
      </c>
    </row>
    <row r="122" spans="1:9" ht="39.75" customHeight="1">
      <c r="A122" s="229">
        <v>93</v>
      </c>
      <c r="B122" s="209">
        <v>11</v>
      </c>
      <c r="C122" s="155">
        <v>1</v>
      </c>
      <c r="D122" s="156"/>
      <c r="E122" s="88" t="s">
        <v>321</v>
      </c>
      <c r="F122" s="95" t="s">
        <v>314</v>
      </c>
      <c r="G122" s="23" t="s">
        <v>93</v>
      </c>
      <c r="H122" s="17" t="s">
        <v>94</v>
      </c>
      <c r="I122" s="329">
        <f>2656+150+200+275+150+250</f>
        <v>3681</v>
      </c>
    </row>
    <row r="123" spans="1:9" ht="39.75" customHeight="1">
      <c r="A123" s="229">
        <v>94</v>
      </c>
      <c r="B123" s="209">
        <v>11</v>
      </c>
      <c r="C123" s="155">
        <v>1</v>
      </c>
      <c r="D123" s="156"/>
      <c r="E123" s="88" t="s">
        <v>321</v>
      </c>
      <c r="F123" s="95" t="s">
        <v>314</v>
      </c>
      <c r="G123" s="16" t="s">
        <v>95</v>
      </c>
      <c r="H123" s="16" t="s">
        <v>96</v>
      </c>
      <c r="I123" s="329">
        <f>2756+150+200+275+150+250</f>
        <v>3781</v>
      </c>
    </row>
    <row r="124" spans="1:9" ht="39.75" customHeight="1">
      <c r="A124" s="229">
        <v>95</v>
      </c>
      <c r="B124" s="209">
        <v>11</v>
      </c>
      <c r="C124" s="155">
        <v>1</v>
      </c>
      <c r="D124" s="156"/>
      <c r="E124" s="88" t="s">
        <v>321</v>
      </c>
      <c r="F124" s="95" t="s">
        <v>314</v>
      </c>
      <c r="G124" s="16" t="s">
        <v>97</v>
      </c>
      <c r="H124" s="17" t="s">
        <v>90</v>
      </c>
      <c r="I124" s="329">
        <f aca="true" t="shared" si="2" ref="I124:I134">2656+150+200+275+150+250</f>
        <v>3681</v>
      </c>
    </row>
    <row r="125" spans="1:9" ht="39.75" customHeight="1">
      <c r="A125" s="229">
        <v>96</v>
      </c>
      <c r="B125" s="216">
        <v>11</v>
      </c>
      <c r="C125" s="155">
        <v>1</v>
      </c>
      <c r="D125" s="156"/>
      <c r="E125" s="88" t="s">
        <v>321</v>
      </c>
      <c r="F125" s="95" t="s">
        <v>314</v>
      </c>
      <c r="G125" s="16" t="s">
        <v>98</v>
      </c>
      <c r="H125" s="17" t="s">
        <v>90</v>
      </c>
      <c r="I125" s="329">
        <f t="shared" si="2"/>
        <v>3681</v>
      </c>
    </row>
    <row r="126" spans="1:9" ht="39.75" customHeight="1">
      <c r="A126" s="229">
        <v>97</v>
      </c>
      <c r="B126" s="214">
        <v>11</v>
      </c>
      <c r="C126" s="155">
        <v>1</v>
      </c>
      <c r="D126" s="156"/>
      <c r="E126" s="88" t="s">
        <v>321</v>
      </c>
      <c r="F126" s="95" t="s">
        <v>314</v>
      </c>
      <c r="G126" s="16" t="s">
        <v>99</v>
      </c>
      <c r="H126" s="17" t="s">
        <v>90</v>
      </c>
      <c r="I126" s="329">
        <f t="shared" si="2"/>
        <v>3681</v>
      </c>
    </row>
    <row r="127" spans="1:9" ht="39.75" customHeight="1">
      <c r="A127" s="229">
        <v>98</v>
      </c>
      <c r="B127" s="209">
        <v>11</v>
      </c>
      <c r="C127" s="155">
        <v>1</v>
      </c>
      <c r="D127" s="156"/>
      <c r="E127" s="88" t="s">
        <v>321</v>
      </c>
      <c r="F127" s="95" t="s">
        <v>314</v>
      </c>
      <c r="G127" s="16" t="s">
        <v>100</v>
      </c>
      <c r="H127" s="17" t="s">
        <v>90</v>
      </c>
      <c r="I127" s="329">
        <f t="shared" si="2"/>
        <v>3681</v>
      </c>
    </row>
    <row r="128" spans="1:9" ht="39.75" customHeight="1">
      <c r="A128" s="229">
        <v>99</v>
      </c>
      <c r="B128" s="209">
        <v>11</v>
      </c>
      <c r="C128" s="155">
        <v>1</v>
      </c>
      <c r="D128" s="156"/>
      <c r="E128" s="88" t="s">
        <v>321</v>
      </c>
      <c r="F128" s="95" t="s">
        <v>314</v>
      </c>
      <c r="G128" s="16" t="s">
        <v>101</v>
      </c>
      <c r="H128" s="17" t="s">
        <v>90</v>
      </c>
      <c r="I128" s="329">
        <f t="shared" si="2"/>
        <v>3681</v>
      </c>
    </row>
    <row r="129" spans="1:9" ht="39.75" customHeight="1">
      <c r="A129" s="229">
        <v>100</v>
      </c>
      <c r="B129" s="209">
        <v>11</v>
      </c>
      <c r="C129" s="155">
        <v>1</v>
      </c>
      <c r="D129" s="156"/>
      <c r="E129" s="88" t="s">
        <v>321</v>
      </c>
      <c r="F129" s="95" t="s">
        <v>314</v>
      </c>
      <c r="G129" s="23" t="s">
        <v>102</v>
      </c>
      <c r="H129" s="16" t="s">
        <v>79</v>
      </c>
      <c r="I129" s="329">
        <f t="shared" si="2"/>
        <v>3681</v>
      </c>
    </row>
    <row r="130" spans="1:9" ht="39.75" customHeight="1">
      <c r="A130" s="229">
        <v>101</v>
      </c>
      <c r="B130" s="209">
        <v>11</v>
      </c>
      <c r="C130" s="155">
        <v>1</v>
      </c>
      <c r="D130" s="156"/>
      <c r="E130" s="88" t="s">
        <v>321</v>
      </c>
      <c r="F130" s="95" t="s">
        <v>314</v>
      </c>
      <c r="G130" s="23" t="s">
        <v>103</v>
      </c>
      <c r="H130" s="16" t="s">
        <v>79</v>
      </c>
      <c r="I130" s="329">
        <f t="shared" si="2"/>
        <v>3681</v>
      </c>
    </row>
    <row r="131" spans="1:9" ht="39.75" customHeight="1">
      <c r="A131" s="229">
        <v>102</v>
      </c>
      <c r="B131" s="209">
        <v>11</v>
      </c>
      <c r="C131" s="155">
        <v>1</v>
      </c>
      <c r="D131" s="156"/>
      <c r="E131" s="88" t="s">
        <v>321</v>
      </c>
      <c r="F131" s="95" t="s">
        <v>314</v>
      </c>
      <c r="G131" s="16" t="s">
        <v>104</v>
      </c>
      <c r="H131" s="17" t="s">
        <v>90</v>
      </c>
      <c r="I131" s="329">
        <f t="shared" si="2"/>
        <v>3681</v>
      </c>
    </row>
    <row r="132" spans="1:9" ht="39.75" customHeight="1">
      <c r="A132" s="229">
        <v>103</v>
      </c>
      <c r="B132" s="209">
        <v>11</v>
      </c>
      <c r="C132" s="155">
        <v>1</v>
      </c>
      <c r="D132" s="156"/>
      <c r="E132" s="88" t="s">
        <v>321</v>
      </c>
      <c r="F132" s="95" t="s">
        <v>314</v>
      </c>
      <c r="G132" s="16" t="s">
        <v>105</v>
      </c>
      <c r="H132" s="16" t="s">
        <v>94</v>
      </c>
      <c r="I132" s="329">
        <f t="shared" si="2"/>
        <v>3681</v>
      </c>
    </row>
    <row r="133" spans="1:9" ht="39.75" customHeight="1">
      <c r="A133" s="229">
        <v>104</v>
      </c>
      <c r="B133" s="216">
        <v>11</v>
      </c>
      <c r="C133" s="160">
        <v>1</v>
      </c>
      <c r="D133" s="161"/>
      <c r="E133" s="128" t="s">
        <v>321</v>
      </c>
      <c r="F133" s="130" t="s">
        <v>314</v>
      </c>
      <c r="G133" s="91" t="s">
        <v>106</v>
      </c>
      <c r="H133" s="91" t="s">
        <v>79</v>
      </c>
      <c r="I133" s="329">
        <f t="shared" si="2"/>
        <v>3681</v>
      </c>
    </row>
    <row r="134" spans="1:9" ht="39.75" customHeight="1">
      <c r="A134" s="229">
        <v>105</v>
      </c>
      <c r="B134" s="216">
        <v>11</v>
      </c>
      <c r="C134" s="155">
        <v>1</v>
      </c>
      <c r="D134" s="156"/>
      <c r="E134" s="88" t="s">
        <v>321</v>
      </c>
      <c r="F134" s="95" t="s">
        <v>314</v>
      </c>
      <c r="G134" s="91" t="s">
        <v>107</v>
      </c>
      <c r="H134" s="91" t="s">
        <v>79</v>
      </c>
      <c r="I134" s="329">
        <f t="shared" si="2"/>
        <v>3681</v>
      </c>
    </row>
    <row r="135" spans="1:9" ht="39.75" customHeight="1">
      <c r="A135" s="229">
        <v>106</v>
      </c>
      <c r="B135" s="215">
        <v>11</v>
      </c>
      <c r="C135" s="157"/>
      <c r="D135" s="158">
        <v>1</v>
      </c>
      <c r="E135" s="94" t="s">
        <v>297</v>
      </c>
      <c r="F135" s="24" t="s">
        <v>291</v>
      </c>
      <c r="G135" s="16" t="s">
        <v>108</v>
      </c>
      <c r="H135" s="123" t="s">
        <v>109</v>
      </c>
      <c r="I135" s="329">
        <f>3200+275+150+250</f>
        <v>3875</v>
      </c>
    </row>
    <row r="136" spans="1:9" ht="39.75" customHeight="1">
      <c r="A136" s="229">
        <v>107</v>
      </c>
      <c r="B136" s="209">
        <v>11</v>
      </c>
      <c r="C136" s="155"/>
      <c r="D136" s="156">
        <v>1</v>
      </c>
      <c r="E136" s="88" t="s">
        <v>321</v>
      </c>
      <c r="F136" s="24" t="s">
        <v>318</v>
      </c>
      <c r="G136" s="16" t="s">
        <v>110</v>
      </c>
      <c r="H136" s="17" t="s">
        <v>111</v>
      </c>
      <c r="I136" s="329">
        <f aca="true" t="shared" si="3" ref="I136:I146">2656+150+200+275+150+250</f>
        <v>3681</v>
      </c>
    </row>
    <row r="137" spans="1:9" ht="39.75" customHeight="1">
      <c r="A137" s="229">
        <v>108</v>
      </c>
      <c r="B137" s="209">
        <v>11</v>
      </c>
      <c r="C137" s="155">
        <v>1</v>
      </c>
      <c r="D137" s="156"/>
      <c r="E137" s="88" t="s">
        <v>321</v>
      </c>
      <c r="F137" s="95" t="s">
        <v>314</v>
      </c>
      <c r="G137" s="16" t="s">
        <v>112</v>
      </c>
      <c r="H137" s="17" t="s">
        <v>79</v>
      </c>
      <c r="I137" s="329">
        <f t="shared" si="3"/>
        <v>3681</v>
      </c>
    </row>
    <row r="138" spans="1:9" ht="39.75" customHeight="1">
      <c r="A138" s="229">
        <v>109</v>
      </c>
      <c r="B138" s="209">
        <v>11</v>
      </c>
      <c r="C138" s="155">
        <v>1</v>
      </c>
      <c r="D138" s="156"/>
      <c r="E138" s="88" t="s">
        <v>321</v>
      </c>
      <c r="F138" s="95" t="s">
        <v>314</v>
      </c>
      <c r="G138" s="16" t="s">
        <v>113</v>
      </c>
      <c r="H138" s="16" t="s">
        <v>79</v>
      </c>
      <c r="I138" s="329">
        <f t="shared" si="3"/>
        <v>3681</v>
      </c>
    </row>
    <row r="139" spans="1:9" ht="39.75" customHeight="1">
      <c r="A139" s="229">
        <v>110</v>
      </c>
      <c r="B139" s="209">
        <v>11</v>
      </c>
      <c r="C139" s="155">
        <v>1</v>
      </c>
      <c r="D139" s="156"/>
      <c r="E139" s="88" t="s">
        <v>321</v>
      </c>
      <c r="F139" s="95" t="s">
        <v>314</v>
      </c>
      <c r="G139" s="16" t="s">
        <v>361</v>
      </c>
      <c r="H139" s="17" t="s">
        <v>114</v>
      </c>
      <c r="I139" s="329">
        <f t="shared" si="3"/>
        <v>3681</v>
      </c>
    </row>
    <row r="140" spans="1:9" ht="39.75" customHeight="1">
      <c r="A140" s="229">
        <v>111</v>
      </c>
      <c r="B140" s="209">
        <v>11</v>
      </c>
      <c r="C140" s="155">
        <v>1</v>
      </c>
      <c r="D140" s="156"/>
      <c r="E140" s="88" t="s">
        <v>321</v>
      </c>
      <c r="F140" s="95" t="s">
        <v>314</v>
      </c>
      <c r="G140" s="16" t="s">
        <v>115</v>
      </c>
      <c r="H140" s="17" t="s">
        <v>90</v>
      </c>
      <c r="I140" s="329">
        <f t="shared" si="3"/>
        <v>3681</v>
      </c>
    </row>
    <row r="141" spans="1:9" ht="39.75" customHeight="1">
      <c r="A141" s="229">
        <v>112</v>
      </c>
      <c r="B141" s="209">
        <v>11</v>
      </c>
      <c r="C141" s="155">
        <v>1</v>
      </c>
      <c r="D141" s="156"/>
      <c r="E141" s="88" t="s">
        <v>321</v>
      </c>
      <c r="F141" s="24" t="s">
        <v>291</v>
      </c>
      <c r="G141" s="16" t="s">
        <v>116</v>
      </c>
      <c r="H141" s="16" t="s">
        <v>117</v>
      </c>
      <c r="I141" s="329">
        <f t="shared" si="3"/>
        <v>3681</v>
      </c>
    </row>
    <row r="142" spans="1:9" ht="39.75" customHeight="1">
      <c r="A142" s="229">
        <v>113</v>
      </c>
      <c r="B142" s="209">
        <v>11</v>
      </c>
      <c r="C142" s="155">
        <v>1</v>
      </c>
      <c r="D142" s="156"/>
      <c r="E142" s="88" t="s">
        <v>321</v>
      </c>
      <c r="F142" s="24" t="s">
        <v>291</v>
      </c>
      <c r="G142" s="16" t="s">
        <v>317</v>
      </c>
      <c r="H142" s="17" t="s">
        <v>118</v>
      </c>
      <c r="I142" s="329">
        <f t="shared" si="3"/>
        <v>3681</v>
      </c>
    </row>
    <row r="143" spans="1:9" ht="39.75" customHeight="1">
      <c r="A143" s="229">
        <v>114</v>
      </c>
      <c r="B143" s="209">
        <v>11</v>
      </c>
      <c r="C143" s="155">
        <v>1</v>
      </c>
      <c r="D143" s="156"/>
      <c r="E143" s="88" t="s">
        <v>321</v>
      </c>
      <c r="F143" s="95" t="s">
        <v>314</v>
      </c>
      <c r="G143" s="16" t="s">
        <v>119</v>
      </c>
      <c r="H143" s="17" t="s">
        <v>114</v>
      </c>
      <c r="I143" s="329">
        <f t="shared" si="3"/>
        <v>3681</v>
      </c>
    </row>
    <row r="144" spans="1:9" ht="39.75" customHeight="1">
      <c r="A144" s="229">
        <v>115</v>
      </c>
      <c r="B144" s="209">
        <v>11</v>
      </c>
      <c r="C144" s="155">
        <v>1</v>
      </c>
      <c r="D144" s="156"/>
      <c r="E144" s="88" t="s">
        <v>321</v>
      </c>
      <c r="F144" s="24" t="s">
        <v>316</v>
      </c>
      <c r="G144" s="16" t="s">
        <v>120</v>
      </c>
      <c r="H144" s="28" t="s">
        <v>121</v>
      </c>
      <c r="I144" s="329">
        <f t="shared" si="3"/>
        <v>3681</v>
      </c>
    </row>
    <row r="145" spans="1:9" ht="39.75" customHeight="1">
      <c r="A145" s="229">
        <v>116</v>
      </c>
      <c r="B145" s="209">
        <v>11</v>
      </c>
      <c r="C145" s="155">
        <v>1</v>
      </c>
      <c r="D145" s="156"/>
      <c r="E145" s="89" t="s">
        <v>297</v>
      </c>
      <c r="F145" s="24" t="s">
        <v>291</v>
      </c>
      <c r="G145" s="16" t="s">
        <v>366</v>
      </c>
      <c r="H145" s="238" t="s">
        <v>367</v>
      </c>
      <c r="I145" s="329">
        <f t="shared" si="3"/>
        <v>3681</v>
      </c>
    </row>
    <row r="146" spans="1:9" ht="39.75" customHeight="1">
      <c r="A146" s="229">
        <v>117</v>
      </c>
      <c r="B146" s="209">
        <v>11</v>
      </c>
      <c r="C146" s="155"/>
      <c r="D146" s="156">
        <v>1</v>
      </c>
      <c r="E146" s="89" t="s">
        <v>297</v>
      </c>
      <c r="F146" s="24" t="s">
        <v>315</v>
      </c>
      <c r="G146" s="16" t="s">
        <v>122</v>
      </c>
      <c r="H146" s="28" t="s">
        <v>123</v>
      </c>
      <c r="I146" s="329">
        <f t="shared" si="3"/>
        <v>3681</v>
      </c>
    </row>
    <row r="147" spans="1:9" ht="30" customHeight="1">
      <c r="A147" s="229">
        <v>118</v>
      </c>
      <c r="B147" s="209">
        <v>11</v>
      </c>
      <c r="C147" s="155">
        <v>1</v>
      </c>
      <c r="D147" s="156"/>
      <c r="E147" s="89" t="s">
        <v>297</v>
      </c>
      <c r="F147" s="29" t="s">
        <v>288</v>
      </c>
      <c r="G147" s="16" t="s">
        <v>384</v>
      </c>
      <c r="H147" s="27" t="s">
        <v>531</v>
      </c>
      <c r="I147" s="329">
        <f>6650+250</f>
        <v>6900</v>
      </c>
    </row>
    <row r="148" spans="1:9" ht="39.75" customHeight="1">
      <c r="A148" s="229">
        <v>119</v>
      </c>
      <c r="B148" s="209">
        <v>11</v>
      </c>
      <c r="C148" s="155">
        <v>1</v>
      </c>
      <c r="D148" s="156"/>
      <c r="E148" s="89" t="s">
        <v>297</v>
      </c>
      <c r="F148" s="24" t="s">
        <v>291</v>
      </c>
      <c r="G148" s="16" t="s">
        <v>124</v>
      </c>
      <c r="H148" s="16" t="s">
        <v>125</v>
      </c>
      <c r="I148" s="329">
        <f>3300+150+200+275+150+250</f>
        <v>4325</v>
      </c>
    </row>
    <row r="149" spans="1:9" s="267" customFormat="1" ht="39.75" customHeight="1">
      <c r="A149" s="229">
        <v>120</v>
      </c>
      <c r="B149" s="262">
        <v>11</v>
      </c>
      <c r="C149" s="155"/>
      <c r="D149" s="156">
        <v>1</v>
      </c>
      <c r="E149" s="269" t="s">
        <v>321</v>
      </c>
      <c r="F149" s="270" t="s">
        <v>314</v>
      </c>
      <c r="G149" s="28" t="s">
        <v>438</v>
      </c>
      <c r="H149" s="28" t="s">
        <v>79</v>
      </c>
      <c r="I149" s="329">
        <v>3531</v>
      </c>
    </row>
    <row r="150" spans="1:9" ht="9.75" customHeight="1">
      <c r="A150" s="93"/>
      <c r="B150" s="210"/>
      <c r="C150" s="153">
        <f>SUM(C111:C148)</f>
        <v>34</v>
      </c>
      <c r="D150" s="154">
        <f>SUM(D111:D149)</f>
        <v>5</v>
      </c>
      <c r="E150" s="165" t="s">
        <v>350</v>
      </c>
      <c r="F150" s="172">
        <f>SUM(C150:D150)</f>
        <v>39</v>
      </c>
      <c r="G150" s="173"/>
      <c r="H150" s="173"/>
      <c r="I150" s="175"/>
    </row>
    <row r="151" spans="2:9" s="33" customFormat="1" ht="12" customHeight="1">
      <c r="B151" s="165"/>
      <c r="C151" s="165"/>
      <c r="D151" s="165"/>
      <c r="G151" s="348" t="s">
        <v>247</v>
      </c>
      <c r="H151" s="348"/>
      <c r="I151" s="348"/>
    </row>
    <row r="152" spans="1:9" ht="39.75" customHeight="1">
      <c r="A152" s="229">
        <v>127</v>
      </c>
      <c r="B152" s="209">
        <v>11</v>
      </c>
      <c r="C152" s="155">
        <v>1</v>
      </c>
      <c r="D152" s="156"/>
      <c r="E152" s="89" t="s">
        <v>297</v>
      </c>
      <c r="F152" s="29" t="s">
        <v>291</v>
      </c>
      <c r="G152" s="16" t="s">
        <v>129</v>
      </c>
      <c r="H152" s="137" t="s">
        <v>301</v>
      </c>
      <c r="I152" s="329">
        <f>3016+150+200+275+150+250</f>
        <v>4041</v>
      </c>
    </row>
    <row r="153" spans="1:9" ht="39.75" customHeight="1">
      <c r="A153" s="229">
        <v>128</v>
      </c>
      <c r="B153" s="209">
        <v>11</v>
      </c>
      <c r="C153" s="155"/>
      <c r="D153" s="156">
        <v>1</v>
      </c>
      <c r="E153" s="89" t="s">
        <v>297</v>
      </c>
      <c r="F153" s="29" t="s">
        <v>288</v>
      </c>
      <c r="G153" s="16" t="s">
        <v>127</v>
      </c>
      <c r="H153" s="17" t="s">
        <v>128</v>
      </c>
      <c r="I153" s="329">
        <f>3016+150+200+275+150+250</f>
        <v>4041</v>
      </c>
    </row>
    <row r="154" spans="1:9" ht="39.75" customHeight="1">
      <c r="A154" s="229">
        <v>129</v>
      </c>
      <c r="B154" s="209">
        <v>11</v>
      </c>
      <c r="C154" s="155">
        <v>1</v>
      </c>
      <c r="D154" s="156"/>
      <c r="E154" s="89" t="s">
        <v>297</v>
      </c>
      <c r="F154" s="29" t="s">
        <v>288</v>
      </c>
      <c r="G154" s="16" t="s">
        <v>136</v>
      </c>
      <c r="H154" s="17" t="s">
        <v>126</v>
      </c>
      <c r="I154" s="329">
        <f>3016+150+200+500+150+250</f>
        <v>4266</v>
      </c>
    </row>
    <row r="155" spans="1:9" ht="39.75" customHeight="1">
      <c r="A155" s="229">
        <v>130</v>
      </c>
      <c r="B155" s="209">
        <v>11</v>
      </c>
      <c r="C155" s="155"/>
      <c r="D155" s="156">
        <v>1</v>
      </c>
      <c r="E155" s="89" t="s">
        <v>297</v>
      </c>
      <c r="F155" s="29" t="s">
        <v>288</v>
      </c>
      <c r="G155" s="16" t="s">
        <v>137</v>
      </c>
      <c r="H155" s="16" t="s">
        <v>138</v>
      </c>
      <c r="I155" s="329">
        <f>3366+275+150+250</f>
        <v>4041</v>
      </c>
    </row>
    <row r="156" spans="1:9" ht="39.75" customHeight="1">
      <c r="A156" s="229">
        <v>131</v>
      </c>
      <c r="B156" s="215"/>
      <c r="C156" s="157"/>
      <c r="D156" s="158">
        <v>1</v>
      </c>
      <c r="E156" s="94" t="s">
        <v>297</v>
      </c>
      <c r="F156" s="15" t="s">
        <v>288</v>
      </c>
      <c r="G156" s="16" t="s">
        <v>467</v>
      </c>
      <c r="H156" s="20" t="s">
        <v>468</v>
      </c>
      <c r="I156" s="329">
        <v>3281</v>
      </c>
    </row>
    <row r="157" spans="1:9" ht="39.75" customHeight="1">
      <c r="A157" s="229">
        <v>132</v>
      </c>
      <c r="B157" s="215">
        <v>11</v>
      </c>
      <c r="C157" s="157"/>
      <c r="D157" s="158">
        <v>1</v>
      </c>
      <c r="E157" s="94" t="s">
        <v>297</v>
      </c>
      <c r="F157" s="15" t="s">
        <v>288</v>
      </c>
      <c r="G157" s="16" t="s">
        <v>469</v>
      </c>
      <c r="H157" s="301" t="s">
        <v>470</v>
      </c>
      <c r="I157" s="329">
        <v>3281</v>
      </c>
    </row>
    <row r="158" spans="1:9" ht="9.75" customHeight="1">
      <c r="A158" s="52"/>
      <c r="B158" s="210"/>
      <c r="C158" s="153">
        <f>SUM(C152:C157)</f>
        <v>2</v>
      </c>
      <c r="D158" s="154">
        <f>SUM(D152:D157)</f>
        <v>4</v>
      </c>
      <c r="E158" s="165" t="s">
        <v>350</v>
      </c>
      <c r="F158" s="172">
        <f>SUM(C158:D158)</f>
        <v>6</v>
      </c>
      <c r="G158" s="181"/>
      <c r="H158" s="182"/>
      <c r="I158" s="183"/>
    </row>
    <row r="159" spans="2:9" s="33" customFormat="1" ht="12" customHeight="1">
      <c r="B159" s="165"/>
      <c r="C159" s="165"/>
      <c r="D159" s="165"/>
      <c r="G159" s="349" t="s">
        <v>305</v>
      </c>
      <c r="H159" s="349"/>
      <c r="I159" s="349"/>
    </row>
    <row r="160" spans="1:9" ht="39.75" customHeight="1">
      <c r="A160" s="229">
        <v>133</v>
      </c>
      <c r="B160" s="209">
        <v>11</v>
      </c>
      <c r="C160" s="155">
        <v>1</v>
      </c>
      <c r="D160" s="156"/>
      <c r="E160" s="89" t="s">
        <v>297</v>
      </c>
      <c r="F160" s="29" t="s">
        <v>291</v>
      </c>
      <c r="G160" s="16" t="s">
        <v>271</v>
      </c>
      <c r="H160" s="17" t="s">
        <v>272</v>
      </c>
      <c r="I160" s="329">
        <f>5500+275+150+250</f>
        <v>6175</v>
      </c>
    </row>
    <row r="161" spans="1:9" ht="39.75" customHeight="1">
      <c r="A161" s="229">
        <v>134</v>
      </c>
      <c r="B161" s="209">
        <v>11</v>
      </c>
      <c r="C161" s="155">
        <v>1</v>
      </c>
      <c r="D161" s="156"/>
      <c r="E161" s="89" t="s">
        <v>297</v>
      </c>
      <c r="F161" s="29" t="s">
        <v>288</v>
      </c>
      <c r="G161" s="16" t="s">
        <v>277</v>
      </c>
      <c r="H161" s="256" t="s">
        <v>278</v>
      </c>
      <c r="I161" s="329">
        <f>2950+56+275+150+250</f>
        <v>3681</v>
      </c>
    </row>
    <row r="162" spans="1:9" ht="39.75" customHeight="1">
      <c r="A162" s="229">
        <v>135</v>
      </c>
      <c r="B162" s="209">
        <v>11</v>
      </c>
      <c r="C162" s="155"/>
      <c r="D162" s="156">
        <v>1</v>
      </c>
      <c r="E162" s="89" t="s">
        <v>297</v>
      </c>
      <c r="F162" s="29" t="s">
        <v>288</v>
      </c>
      <c r="G162" s="16" t="s">
        <v>130</v>
      </c>
      <c r="H162" s="17" t="s">
        <v>434</v>
      </c>
      <c r="I162" s="329">
        <f>2981+150+200+275+150+250</f>
        <v>4006</v>
      </c>
    </row>
    <row r="163" spans="1:9" s="267" customFormat="1" ht="39.75" customHeight="1">
      <c r="A163" s="229">
        <v>136</v>
      </c>
      <c r="B163" s="275">
        <v>11</v>
      </c>
      <c r="C163" s="157">
        <v>1</v>
      </c>
      <c r="D163" s="156"/>
      <c r="E163" s="305" t="s">
        <v>297</v>
      </c>
      <c r="F163" s="274" t="s">
        <v>288</v>
      </c>
      <c r="G163" s="28" t="s">
        <v>140</v>
      </c>
      <c r="H163" s="36" t="s">
        <v>141</v>
      </c>
      <c r="I163" s="329">
        <f>8000+150+200+275+150+250</f>
        <v>9025</v>
      </c>
    </row>
    <row r="164" spans="1:9" ht="39.75" customHeight="1">
      <c r="A164" s="229">
        <v>137</v>
      </c>
      <c r="B164" s="209">
        <v>11</v>
      </c>
      <c r="C164" s="155">
        <v>1</v>
      </c>
      <c r="D164" s="156"/>
      <c r="E164" s="89" t="s">
        <v>297</v>
      </c>
      <c r="F164" s="29" t="s">
        <v>291</v>
      </c>
      <c r="G164" s="16" t="s">
        <v>131</v>
      </c>
      <c r="H164" s="17" t="s">
        <v>435</v>
      </c>
      <c r="I164" s="329">
        <f>2981+150+200+275+150+250</f>
        <v>4006</v>
      </c>
    </row>
    <row r="165" spans="1:9" ht="39.75" customHeight="1">
      <c r="A165" s="229">
        <v>138</v>
      </c>
      <c r="B165" s="209">
        <v>11</v>
      </c>
      <c r="C165" s="155">
        <v>1</v>
      </c>
      <c r="D165" s="156"/>
      <c r="E165" s="89" t="s">
        <v>297</v>
      </c>
      <c r="F165" s="29" t="s">
        <v>288</v>
      </c>
      <c r="G165" s="16" t="s">
        <v>134</v>
      </c>
      <c r="H165" s="17" t="s">
        <v>435</v>
      </c>
      <c r="I165" s="329">
        <f>3016+150+200+275+150+250</f>
        <v>4041</v>
      </c>
    </row>
    <row r="166" spans="1:9" ht="39.75" customHeight="1">
      <c r="A166" s="229">
        <v>139</v>
      </c>
      <c r="B166" s="209">
        <v>11</v>
      </c>
      <c r="C166" s="155">
        <v>1</v>
      </c>
      <c r="D166" s="156"/>
      <c r="E166" s="89" t="s">
        <v>297</v>
      </c>
      <c r="F166" s="29" t="s">
        <v>291</v>
      </c>
      <c r="G166" s="23" t="s">
        <v>132</v>
      </c>
      <c r="H166" s="23" t="s">
        <v>435</v>
      </c>
      <c r="I166" s="330">
        <f>3000+6+275+150+250</f>
        <v>3681</v>
      </c>
    </row>
    <row r="167" spans="1:9" ht="39.75" customHeight="1">
      <c r="A167" s="229">
        <v>140</v>
      </c>
      <c r="B167" s="209">
        <v>11</v>
      </c>
      <c r="C167" s="155">
        <v>1</v>
      </c>
      <c r="D167" s="156"/>
      <c r="E167" s="89" t="s">
        <v>297</v>
      </c>
      <c r="F167" s="29" t="s">
        <v>291</v>
      </c>
      <c r="G167" s="16" t="s">
        <v>258</v>
      </c>
      <c r="H167" s="17" t="s">
        <v>135</v>
      </c>
      <c r="I167" s="329">
        <f>3016+150+200+275+150+250</f>
        <v>4041</v>
      </c>
    </row>
    <row r="168" spans="1:9" ht="9.75" customHeight="1">
      <c r="A168" s="52"/>
      <c r="B168" s="210"/>
      <c r="C168" s="153">
        <f>SUM(C160:C167)</f>
        <v>7</v>
      </c>
      <c r="D168" s="154">
        <f>SUM(D160:D167)</f>
        <v>1</v>
      </c>
      <c r="E168" s="165" t="s">
        <v>350</v>
      </c>
      <c r="F168" s="172">
        <f>SUM(C168:D168)</f>
        <v>8</v>
      </c>
      <c r="G168" s="173"/>
      <c r="H168" s="178"/>
      <c r="I168" s="175"/>
    </row>
    <row r="169" spans="2:9" s="33" customFormat="1" ht="12" customHeight="1">
      <c r="B169" s="165"/>
      <c r="C169" s="165"/>
      <c r="D169" s="165"/>
      <c r="G169" s="348" t="s">
        <v>248</v>
      </c>
      <c r="H169" s="348"/>
      <c r="I169" s="348"/>
    </row>
    <row r="170" spans="1:9" ht="39.75" customHeight="1">
      <c r="A170" s="229">
        <v>141</v>
      </c>
      <c r="B170" s="209">
        <v>11</v>
      </c>
      <c r="C170" s="155"/>
      <c r="D170" s="156">
        <v>1</v>
      </c>
      <c r="E170" s="89" t="s">
        <v>297</v>
      </c>
      <c r="F170" s="29" t="s">
        <v>288</v>
      </c>
      <c r="G170" s="16" t="s">
        <v>142</v>
      </c>
      <c r="H170" s="17" t="s">
        <v>143</v>
      </c>
      <c r="I170" s="329">
        <f>3016+150+200+275+150+250</f>
        <v>4041</v>
      </c>
    </row>
    <row r="171" spans="1:9" ht="39.75" customHeight="1">
      <c r="A171" s="229">
        <v>142</v>
      </c>
      <c r="B171" s="209">
        <v>11</v>
      </c>
      <c r="C171" s="155"/>
      <c r="D171" s="156">
        <v>1</v>
      </c>
      <c r="E171" s="89" t="s">
        <v>297</v>
      </c>
      <c r="F171" s="29" t="s">
        <v>288</v>
      </c>
      <c r="G171" s="22" t="s">
        <v>144</v>
      </c>
      <c r="H171" s="17" t="s">
        <v>145</v>
      </c>
      <c r="I171" s="329">
        <f>2981+150+200+275+150+250</f>
        <v>4006</v>
      </c>
    </row>
    <row r="172" spans="1:9" ht="39.75" customHeight="1">
      <c r="A172" s="229">
        <v>143</v>
      </c>
      <c r="B172" s="209">
        <v>11</v>
      </c>
      <c r="C172" s="155">
        <v>1</v>
      </c>
      <c r="D172" s="156"/>
      <c r="E172" s="89" t="s">
        <v>297</v>
      </c>
      <c r="F172" s="29" t="s">
        <v>288</v>
      </c>
      <c r="G172" s="16" t="s">
        <v>146</v>
      </c>
      <c r="H172" s="17" t="s">
        <v>147</v>
      </c>
      <c r="I172" s="329">
        <f>4206+150+200+275+150+250</f>
        <v>5231</v>
      </c>
    </row>
    <row r="173" spans="1:9" ht="39.75" customHeight="1">
      <c r="A173" s="229">
        <v>144</v>
      </c>
      <c r="B173" s="209">
        <v>11</v>
      </c>
      <c r="C173" s="155">
        <v>1</v>
      </c>
      <c r="D173" s="156"/>
      <c r="E173" s="89" t="s">
        <v>297</v>
      </c>
      <c r="F173" s="29" t="s">
        <v>291</v>
      </c>
      <c r="G173" s="16" t="s">
        <v>133</v>
      </c>
      <c r="H173" s="17" t="s">
        <v>306</v>
      </c>
      <c r="I173" s="329">
        <f>2981+150+200+275+150+250</f>
        <v>4006</v>
      </c>
    </row>
    <row r="174" spans="1:9" ht="39.75" customHeight="1">
      <c r="A174" s="229">
        <v>145</v>
      </c>
      <c r="B174" s="209">
        <v>11</v>
      </c>
      <c r="C174" s="155">
        <v>1</v>
      </c>
      <c r="D174" s="156"/>
      <c r="E174" s="96" t="s">
        <v>322</v>
      </c>
      <c r="F174" s="24" t="s">
        <v>288</v>
      </c>
      <c r="G174" s="16" t="s">
        <v>35</v>
      </c>
      <c r="H174" s="16" t="s">
        <v>36</v>
      </c>
      <c r="I174" s="330">
        <f>2656+144+200+6+275+150+250</f>
        <v>3681</v>
      </c>
    </row>
    <row r="175" spans="1:9" ht="39.75" customHeight="1">
      <c r="A175" s="229">
        <v>146</v>
      </c>
      <c r="B175" s="209">
        <v>11</v>
      </c>
      <c r="C175" s="155">
        <v>1</v>
      </c>
      <c r="D175" s="156"/>
      <c r="E175" s="96" t="s">
        <v>322</v>
      </c>
      <c r="F175" s="24" t="s">
        <v>288</v>
      </c>
      <c r="G175" s="16" t="s">
        <v>37</v>
      </c>
      <c r="H175" s="16" t="s">
        <v>36</v>
      </c>
      <c r="I175" s="330">
        <f>2656+144+200+6+275+150+250</f>
        <v>3681</v>
      </c>
    </row>
    <row r="176" spans="1:9" ht="9.75" customHeight="1">
      <c r="A176" s="52"/>
      <c r="B176" s="210"/>
      <c r="C176" s="153">
        <f>SUM(C170:C175)</f>
        <v>4</v>
      </c>
      <c r="D176" s="154">
        <f>SUM(D170:D175)</f>
        <v>2</v>
      </c>
      <c r="E176" s="165" t="s">
        <v>350</v>
      </c>
      <c r="F176" s="172">
        <f>SUM(C176:D176)</f>
        <v>6</v>
      </c>
      <c r="G176" s="181"/>
      <c r="H176" s="181"/>
      <c r="I176" s="184"/>
    </row>
    <row r="177" spans="1:9" s="272" customFormat="1" ht="12" customHeight="1">
      <c r="A177" s="276"/>
      <c r="B177" s="277"/>
      <c r="C177" s="278"/>
      <c r="D177" s="278"/>
      <c r="E177" s="279"/>
      <c r="F177" s="280"/>
      <c r="G177" s="349" t="s">
        <v>436</v>
      </c>
      <c r="H177" s="349"/>
      <c r="I177" s="349"/>
    </row>
    <row r="178" spans="1:9" ht="39.75" customHeight="1">
      <c r="A178" s="229">
        <v>147</v>
      </c>
      <c r="B178" s="209">
        <v>11</v>
      </c>
      <c r="C178" s="155"/>
      <c r="D178" s="156">
        <v>1</v>
      </c>
      <c r="E178" s="89" t="s">
        <v>297</v>
      </c>
      <c r="F178" s="29" t="s">
        <v>288</v>
      </c>
      <c r="G178" s="22" t="s">
        <v>422</v>
      </c>
      <c r="H178" s="17" t="s">
        <v>530</v>
      </c>
      <c r="I178" s="331">
        <f>5325+250</f>
        <v>5575</v>
      </c>
    </row>
    <row r="179" spans="1:9" ht="9.75" customHeight="1">
      <c r="A179" s="52"/>
      <c r="B179" s="210"/>
      <c r="C179" s="153">
        <f>SUM(C173:C179)</f>
        <v>0</v>
      </c>
      <c r="D179" s="154">
        <f>SUM(D178)</f>
        <v>1</v>
      </c>
      <c r="E179" s="165" t="s">
        <v>350</v>
      </c>
      <c r="F179" s="172">
        <f>SUM(D179)</f>
        <v>1</v>
      </c>
      <c r="G179" s="181"/>
      <c r="H179" s="181"/>
      <c r="I179" s="184"/>
    </row>
    <row r="180" spans="2:9" s="281" customFormat="1" ht="12" customHeight="1">
      <c r="B180" s="279"/>
      <c r="C180" s="279"/>
      <c r="D180" s="279"/>
      <c r="G180" s="349" t="s">
        <v>437</v>
      </c>
      <c r="H180" s="349"/>
      <c r="I180" s="349"/>
    </row>
    <row r="181" spans="1:9" ht="39.75" customHeight="1">
      <c r="A181" s="229">
        <v>148</v>
      </c>
      <c r="B181" s="209">
        <v>11</v>
      </c>
      <c r="C181" s="155"/>
      <c r="D181" s="156">
        <v>1</v>
      </c>
      <c r="E181" s="89" t="s">
        <v>297</v>
      </c>
      <c r="F181" s="29" t="s">
        <v>288</v>
      </c>
      <c r="G181" s="16" t="s">
        <v>148</v>
      </c>
      <c r="H181" s="16" t="s">
        <v>474</v>
      </c>
      <c r="I181" s="331">
        <f>8806+250</f>
        <v>9056</v>
      </c>
    </row>
    <row r="182" spans="1:9" ht="39.75" customHeight="1">
      <c r="A182" s="229">
        <v>149</v>
      </c>
      <c r="B182" s="209">
        <v>11</v>
      </c>
      <c r="C182" s="155"/>
      <c r="D182" s="156">
        <v>1</v>
      </c>
      <c r="E182" s="89" t="s">
        <v>297</v>
      </c>
      <c r="F182" s="29" t="s">
        <v>288</v>
      </c>
      <c r="G182" s="16" t="s">
        <v>371</v>
      </c>
      <c r="H182" s="16" t="s">
        <v>372</v>
      </c>
      <c r="I182" s="331">
        <f>3006+275+150+700+250</f>
        <v>4381</v>
      </c>
    </row>
    <row r="183" spans="1:9" ht="39.75" customHeight="1">
      <c r="A183" s="229">
        <v>150</v>
      </c>
      <c r="B183" s="209">
        <v>11</v>
      </c>
      <c r="C183" s="155">
        <v>1</v>
      </c>
      <c r="D183" s="156"/>
      <c r="E183" s="89" t="s">
        <v>297</v>
      </c>
      <c r="F183" s="29" t="s">
        <v>288</v>
      </c>
      <c r="G183" s="16" t="s">
        <v>150</v>
      </c>
      <c r="H183" s="22" t="s">
        <v>475</v>
      </c>
      <c r="I183" s="329">
        <v>5375</v>
      </c>
    </row>
    <row r="184" spans="1:9" ht="39.75" customHeight="1">
      <c r="A184" s="229">
        <v>151</v>
      </c>
      <c r="B184" s="209">
        <v>11</v>
      </c>
      <c r="C184" s="155"/>
      <c r="D184" s="156">
        <v>1</v>
      </c>
      <c r="E184" s="89" t="s">
        <v>297</v>
      </c>
      <c r="F184" s="29" t="s">
        <v>288</v>
      </c>
      <c r="G184" s="16" t="s">
        <v>151</v>
      </c>
      <c r="H184" s="17" t="s">
        <v>152</v>
      </c>
      <c r="I184" s="329">
        <f>3016+150+200+200+75+150+250</f>
        <v>4041</v>
      </c>
    </row>
    <row r="185" spans="1:9" ht="39.75" customHeight="1">
      <c r="A185" s="229">
        <v>152</v>
      </c>
      <c r="B185" s="209">
        <v>11</v>
      </c>
      <c r="C185" s="155">
        <v>1</v>
      </c>
      <c r="D185" s="156"/>
      <c r="E185" s="89" t="s">
        <v>297</v>
      </c>
      <c r="F185" s="29" t="s">
        <v>288</v>
      </c>
      <c r="G185" s="16" t="s">
        <v>153</v>
      </c>
      <c r="H185" s="17" t="s">
        <v>149</v>
      </c>
      <c r="I185" s="329">
        <f>6041+250</f>
        <v>6291</v>
      </c>
    </row>
    <row r="186" spans="1:9" ht="39.75" customHeight="1">
      <c r="A186" s="229">
        <v>153</v>
      </c>
      <c r="B186" s="209">
        <v>11</v>
      </c>
      <c r="C186" s="155"/>
      <c r="D186" s="156">
        <v>1</v>
      </c>
      <c r="E186" s="89" t="s">
        <v>297</v>
      </c>
      <c r="F186" s="29" t="s">
        <v>288</v>
      </c>
      <c r="G186" s="16" t="s">
        <v>477</v>
      </c>
      <c r="H186" s="17" t="s">
        <v>476</v>
      </c>
      <c r="I186" s="329">
        <v>4575</v>
      </c>
    </row>
    <row r="187" spans="1:9" ht="39.75" customHeight="1">
      <c r="A187" s="229">
        <v>154</v>
      </c>
      <c r="B187" s="209">
        <v>11</v>
      </c>
      <c r="C187" s="155"/>
      <c r="D187" s="156">
        <v>1</v>
      </c>
      <c r="E187" s="89" t="s">
        <v>297</v>
      </c>
      <c r="F187" s="29" t="s">
        <v>288</v>
      </c>
      <c r="G187" s="16" t="s">
        <v>154</v>
      </c>
      <c r="H187" s="17" t="s">
        <v>152</v>
      </c>
      <c r="I187" s="329">
        <f>3016+150+200+200+75+150+250</f>
        <v>4041</v>
      </c>
    </row>
    <row r="188" spans="1:9" s="267" customFormat="1" ht="39.75" customHeight="1">
      <c r="A188" s="229">
        <v>155</v>
      </c>
      <c r="B188" s="262">
        <v>11</v>
      </c>
      <c r="C188" s="155"/>
      <c r="D188" s="156">
        <v>1</v>
      </c>
      <c r="E188" s="263" t="s">
        <v>297</v>
      </c>
      <c r="F188" s="264" t="s">
        <v>291</v>
      </c>
      <c r="G188" s="258" t="s">
        <v>471</v>
      </c>
      <c r="H188" s="28" t="s">
        <v>472</v>
      </c>
      <c r="I188" s="329">
        <v>3281</v>
      </c>
    </row>
    <row r="189" spans="1:9" ht="39.75" customHeight="1">
      <c r="A189" s="229">
        <v>156</v>
      </c>
      <c r="B189" s="209">
        <v>11</v>
      </c>
      <c r="C189" s="155"/>
      <c r="D189" s="156">
        <v>1</v>
      </c>
      <c r="E189" s="89" t="s">
        <v>297</v>
      </c>
      <c r="F189" s="29" t="s">
        <v>288</v>
      </c>
      <c r="G189" s="16" t="s">
        <v>382</v>
      </c>
      <c r="H189" s="16" t="s">
        <v>383</v>
      </c>
      <c r="I189" s="329">
        <f>3016+150+200+275+150+250</f>
        <v>4041</v>
      </c>
    </row>
    <row r="190" spans="1:9" ht="39.75" customHeight="1">
      <c r="A190" s="229">
        <v>157</v>
      </c>
      <c r="B190" s="209">
        <v>11</v>
      </c>
      <c r="C190" s="155"/>
      <c r="D190" s="156">
        <v>1</v>
      </c>
      <c r="E190" s="89" t="s">
        <v>297</v>
      </c>
      <c r="F190" s="29" t="s">
        <v>288</v>
      </c>
      <c r="G190" s="16" t="s">
        <v>392</v>
      </c>
      <c r="H190" s="16" t="s">
        <v>390</v>
      </c>
      <c r="I190" s="329">
        <v>3681</v>
      </c>
    </row>
    <row r="191" spans="1:9" ht="39.75" customHeight="1">
      <c r="A191" s="229">
        <v>158</v>
      </c>
      <c r="B191" s="209">
        <v>11</v>
      </c>
      <c r="C191" s="155"/>
      <c r="D191" s="156">
        <v>1</v>
      </c>
      <c r="E191" s="89" t="s">
        <v>297</v>
      </c>
      <c r="F191" s="29" t="s">
        <v>288</v>
      </c>
      <c r="G191" s="16" t="s">
        <v>155</v>
      </c>
      <c r="H191" s="17" t="s">
        <v>156</v>
      </c>
      <c r="I191" s="329">
        <f>3016+150+200+275+150+250</f>
        <v>4041</v>
      </c>
    </row>
    <row r="192" spans="1:9" ht="39.75" customHeight="1">
      <c r="A192" s="229">
        <v>159</v>
      </c>
      <c r="B192" s="209"/>
      <c r="C192" s="155"/>
      <c r="D192" s="156">
        <v>1</v>
      </c>
      <c r="E192" s="89" t="s">
        <v>297</v>
      </c>
      <c r="F192" s="29" t="s">
        <v>288</v>
      </c>
      <c r="G192" s="16" t="s">
        <v>394</v>
      </c>
      <c r="H192" s="17" t="s">
        <v>395</v>
      </c>
      <c r="I192" s="329">
        <v>3681</v>
      </c>
    </row>
    <row r="193" spans="1:9" ht="39.75" customHeight="1">
      <c r="A193" s="229">
        <v>160</v>
      </c>
      <c r="B193" s="209">
        <v>11</v>
      </c>
      <c r="C193" s="155"/>
      <c r="D193" s="156">
        <v>1</v>
      </c>
      <c r="E193" s="89" t="s">
        <v>297</v>
      </c>
      <c r="F193" s="29" t="s">
        <v>288</v>
      </c>
      <c r="G193" s="16" t="s">
        <v>157</v>
      </c>
      <c r="H193" s="17" t="s">
        <v>158</v>
      </c>
      <c r="I193" s="329">
        <f>2891+150+200+275+150+250</f>
        <v>3916</v>
      </c>
    </row>
    <row r="194" spans="1:9" ht="9.75" customHeight="1">
      <c r="A194" s="52"/>
      <c r="B194" s="210"/>
      <c r="C194" s="153">
        <f>SUM(C181:C193)</f>
        <v>2</v>
      </c>
      <c r="D194" s="154">
        <f>SUM(D181:D193)</f>
        <v>11</v>
      </c>
      <c r="E194" s="165" t="s">
        <v>350</v>
      </c>
      <c r="F194" s="172">
        <f>SUM(C194:D194)</f>
        <v>13</v>
      </c>
      <c r="G194" s="173"/>
      <c r="H194" s="178"/>
      <c r="I194" s="175"/>
    </row>
    <row r="195" spans="2:9" s="33" customFormat="1" ht="12" customHeight="1">
      <c r="B195" s="165"/>
      <c r="C195" s="165"/>
      <c r="D195" s="165"/>
      <c r="G195" s="348" t="s">
        <v>249</v>
      </c>
      <c r="H195" s="348"/>
      <c r="I195" s="348"/>
    </row>
    <row r="196" spans="1:9" s="267" customFormat="1" ht="34.5" customHeight="1">
      <c r="A196" s="229">
        <v>161</v>
      </c>
      <c r="B196" s="262" t="s">
        <v>356</v>
      </c>
      <c r="C196" s="155">
        <v>1</v>
      </c>
      <c r="D196" s="156"/>
      <c r="E196" s="263" t="s">
        <v>297</v>
      </c>
      <c r="F196" s="264" t="s">
        <v>288</v>
      </c>
      <c r="G196" s="306" t="s">
        <v>478</v>
      </c>
      <c r="H196" s="28" t="s">
        <v>159</v>
      </c>
      <c r="I196" s="307" t="s">
        <v>403</v>
      </c>
    </row>
    <row r="197" spans="1:9" ht="39.75" customHeight="1">
      <c r="A197" s="229">
        <v>162</v>
      </c>
      <c r="B197" s="209">
        <v>11</v>
      </c>
      <c r="C197" s="155"/>
      <c r="D197" s="156">
        <v>1</v>
      </c>
      <c r="E197" s="89" t="s">
        <v>297</v>
      </c>
      <c r="F197" s="29" t="s">
        <v>288</v>
      </c>
      <c r="G197" s="16" t="s">
        <v>160</v>
      </c>
      <c r="H197" s="17" t="s">
        <v>161</v>
      </c>
      <c r="I197" s="329">
        <f>2981+150+200+300+150+250</f>
        <v>4031</v>
      </c>
    </row>
    <row r="198" spans="1:9" ht="39.75" customHeight="1">
      <c r="A198" s="229">
        <v>163</v>
      </c>
      <c r="B198" s="209">
        <v>11</v>
      </c>
      <c r="C198" s="155"/>
      <c r="D198" s="156">
        <v>1</v>
      </c>
      <c r="E198" s="89" t="s">
        <v>297</v>
      </c>
      <c r="F198" s="29" t="s">
        <v>288</v>
      </c>
      <c r="G198" s="16" t="s">
        <v>162</v>
      </c>
      <c r="H198" s="17" t="s">
        <v>163</v>
      </c>
      <c r="I198" s="329">
        <f>2956+150+200+275+150+250</f>
        <v>3981</v>
      </c>
    </row>
    <row r="199" spans="1:9" ht="39.75" customHeight="1">
      <c r="A199" s="229">
        <v>164</v>
      </c>
      <c r="B199" s="209">
        <v>11</v>
      </c>
      <c r="C199" s="155">
        <v>1</v>
      </c>
      <c r="D199" s="156"/>
      <c r="E199" s="89" t="s">
        <v>297</v>
      </c>
      <c r="F199" s="29" t="s">
        <v>288</v>
      </c>
      <c r="G199" s="16" t="s">
        <v>164</v>
      </c>
      <c r="H199" s="16" t="s">
        <v>165</v>
      </c>
      <c r="I199" s="329">
        <f>2956+50+200+75+150+250</f>
        <v>3681</v>
      </c>
    </row>
    <row r="200" spans="1:9" s="267" customFormat="1" ht="39.75" customHeight="1">
      <c r="A200" s="229">
        <v>165</v>
      </c>
      <c r="B200" s="262">
        <v>11</v>
      </c>
      <c r="C200" s="155"/>
      <c r="D200" s="156">
        <v>1</v>
      </c>
      <c r="E200" s="263" t="s">
        <v>297</v>
      </c>
      <c r="F200" s="264" t="s">
        <v>288</v>
      </c>
      <c r="G200" s="28" t="s">
        <v>410</v>
      </c>
      <c r="H200" s="28" t="s">
        <v>398</v>
      </c>
      <c r="I200" s="329">
        <f>2956+50+200+75+250</f>
        <v>3531</v>
      </c>
    </row>
    <row r="201" spans="1:9" ht="39.75" customHeight="1">
      <c r="A201" s="229">
        <v>166</v>
      </c>
      <c r="B201" s="209">
        <v>11</v>
      </c>
      <c r="C201" s="155">
        <v>1</v>
      </c>
      <c r="D201" s="156"/>
      <c r="E201" s="89" t="s">
        <v>297</v>
      </c>
      <c r="F201" s="29" t="s">
        <v>288</v>
      </c>
      <c r="G201" s="16" t="s">
        <v>393</v>
      </c>
      <c r="H201" s="16" t="s">
        <v>381</v>
      </c>
      <c r="I201" s="329">
        <f>2956+50+200+75+150+250</f>
        <v>3681</v>
      </c>
    </row>
    <row r="202" spans="1:9" s="267" customFormat="1" ht="39.75" customHeight="1">
      <c r="A202" s="229">
        <v>167</v>
      </c>
      <c r="B202" s="262">
        <v>11</v>
      </c>
      <c r="C202" s="155">
        <v>1</v>
      </c>
      <c r="D202" s="156"/>
      <c r="E202" s="263" t="s">
        <v>297</v>
      </c>
      <c r="F202" s="264" t="s">
        <v>288</v>
      </c>
      <c r="G202" s="28" t="s">
        <v>420</v>
      </c>
      <c r="H202" s="28" t="s">
        <v>421</v>
      </c>
      <c r="I202" s="331">
        <f>2956+50+200+75</f>
        <v>3281</v>
      </c>
    </row>
    <row r="203" spans="1:9" ht="39.75" customHeight="1">
      <c r="A203" s="229">
        <v>168</v>
      </c>
      <c r="B203" s="209">
        <v>11</v>
      </c>
      <c r="C203" s="155">
        <v>1</v>
      </c>
      <c r="D203" s="156"/>
      <c r="E203" s="89" t="s">
        <v>297</v>
      </c>
      <c r="F203" s="29" t="s">
        <v>288</v>
      </c>
      <c r="G203" s="16" t="s">
        <v>166</v>
      </c>
      <c r="H203" s="17" t="s">
        <v>167</v>
      </c>
      <c r="I203" s="329">
        <f>2956+50+200+75+150+250</f>
        <v>3681</v>
      </c>
    </row>
    <row r="204" spans="1:9" ht="9.75" customHeight="1">
      <c r="A204" s="52"/>
      <c r="B204" s="210"/>
      <c r="C204" s="153">
        <f>SUM(C196:C203)</f>
        <v>5</v>
      </c>
      <c r="D204" s="154">
        <f>SUM(D196:D203)</f>
        <v>3</v>
      </c>
      <c r="E204" s="165" t="s">
        <v>350</v>
      </c>
      <c r="F204" s="172">
        <f>SUM(C204:D204)</f>
        <v>8</v>
      </c>
      <c r="G204" s="173"/>
      <c r="H204" s="178"/>
      <c r="I204" s="175"/>
    </row>
    <row r="205" spans="2:9" s="33" customFormat="1" ht="12" customHeight="1">
      <c r="B205" s="165"/>
      <c r="C205" s="165"/>
      <c r="D205" s="165"/>
      <c r="G205" s="348" t="s">
        <v>250</v>
      </c>
      <c r="H205" s="348"/>
      <c r="I205" s="348"/>
    </row>
    <row r="206" spans="1:9" ht="39.75" customHeight="1">
      <c r="A206" s="229">
        <v>169</v>
      </c>
      <c r="B206" s="209">
        <v>11</v>
      </c>
      <c r="C206" s="155"/>
      <c r="D206" s="156">
        <v>1</v>
      </c>
      <c r="E206" s="89" t="s">
        <v>297</v>
      </c>
      <c r="F206" s="29" t="s">
        <v>291</v>
      </c>
      <c r="G206" s="16" t="s">
        <v>169</v>
      </c>
      <c r="H206" s="17" t="s">
        <v>170</v>
      </c>
      <c r="I206" s="329">
        <f>2956+50+200+75+150+250</f>
        <v>3681</v>
      </c>
    </row>
    <row r="207" spans="1:9" ht="39.75" customHeight="1">
      <c r="A207" s="229">
        <v>170</v>
      </c>
      <c r="B207" s="209">
        <v>11</v>
      </c>
      <c r="C207" s="155"/>
      <c r="D207" s="156">
        <v>1</v>
      </c>
      <c r="E207" s="89" t="s">
        <v>297</v>
      </c>
      <c r="F207" s="29" t="s">
        <v>291</v>
      </c>
      <c r="G207" s="16" t="s">
        <v>171</v>
      </c>
      <c r="H207" s="17" t="s">
        <v>170</v>
      </c>
      <c r="I207" s="329">
        <f>2956+50+200+75+150+250</f>
        <v>3681</v>
      </c>
    </row>
    <row r="208" spans="1:9" ht="39.75" customHeight="1">
      <c r="A208" s="229">
        <v>171</v>
      </c>
      <c r="B208" s="209">
        <v>11</v>
      </c>
      <c r="C208" s="155"/>
      <c r="D208" s="156">
        <v>1</v>
      </c>
      <c r="E208" s="89" t="s">
        <v>297</v>
      </c>
      <c r="F208" s="29" t="s">
        <v>291</v>
      </c>
      <c r="G208" s="16" t="s">
        <v>172</v>
      </c>
      <c r="H208" s="16" t="s">
        <v>170</v>
      </c>
      <c r="I208" s="329">
        <f>2956+50+200+75+150+250</f>
        <v>3681</v>
      </c>
    </row>
    <row r="209" spans="1:9" ht="39.75" customHeight="1">
      <c r="A209" s="229">
        <v>172</v>
      </c>
      <c r="B209" s="209">
        <v>11</v>
      </c>
      <c r="C209" s="155"/>
      <c r="D209" s="156">
        <v>1</v>
      </c>
      <c r="E209" s="89" t="s">
        <v>297</v>
      </c>
      <c r="F209" s="29" t="s">
        <v>291</v>
      </c>
      <c r="G209" s="16" t="s">
        <v>175</v>
      </c>
      <c r="H209" s="256" t="s">
        <v>176</v>
      </c>
      <c r="I209" s="329">
        <f>3281+150+200+1544+150+250</f>
        <v>5575</v>
      </c>
    </row>
    <row r="210" spans="1:9" ht="39.75" customHeight="1">
      <c r="A210" s="229">
        <v>173</v>
      </c>
      <c r="B210" s="209">
        <v>11</v>
      </c>
      <c r="C210" s="155"/>
      <c r="D210" s="156">
        <v>1</v>
      </c>
      <c r="E210" s="89" t="s">
        <v>297</v>
      </c>
      <c r="F210" s="29" t="s">
        <v>291</v>
      </c>
      <c r="G210" s="16" t="s">
        <v>408</v>
      </c>
      <c r="H210" s="256" t="s">
        <v>170</v>
      </c>
      <c r="I210" s="329">
        <f>3281+250</f>
        <v>3531</v>
      </c>
    </row>
    <row r="211" spans="1:9" ht="9.75" customHeight="1">
      <c r="A211" s="52"/>
      <c r="B211" s="210"/>
      <c r="C211" s="153">
        <f>SUM(C206:C210)</f>
        <v>0</v>
      </c>
      <c r="D211" s="154">
        <f>SUM(D206:D210)</f>
        <v>5</v>
      </c>
      <c r="E211" s="165" t="s">
        <v>350</v>
      </c>
      <c r="F211" s="172">
        <f>SUM(C211:D211)</f>
        <v>5</v>
      </c>
      <c r="G211" s="173"/>
      <c r="H211" s="178"/>
      <c r="I211" s="175"/>
    </row>
    <row r="212" spans="2:9" s="33" customFormat="1" ht="12" customHeight="1">
      <c r="B212" s="165"/>
      <c r="C212" s="165"/>
      <c r="D212" s="165"/>
      <c r="G212" s="348" t="s">
        <v>307</v>
      </c>
      <c r="H212" s="348"/>
      <c r="I212" s="348"/>
    </row>
    <row r="213" spans="1:9" ht="39.75" customHeight="1">
      <c r="A213" s="229">
        <v>174</v>
      </c>
      <c r="B213" s="209">
        <v>11</v>
      </c>
      <c r="C213" s="155"/>
      <c r="D213" s="156">
        <v>1</v>
      </c>
      <c r="E213" s="89" t="s">
        <v>297</v>
      </c>
      <c r="F213" s="29" t="s">
        <v>291</v>
      </c>
      <c r="G213" s="23" t="s">
        <v>173</v>
      </c>
      <c r="H213" s="20" t="s">
        <v>174</v>
      </c>
      <c r="I213" s="329">
        <f>2656+150+200+200+75+150+250</f>
        <v>3681</v>
      </c>
    </row>
    <row r="214" spans="1:9" ht="9.75" customHeight="1">
      <c r="A214" s="52"/>
      <c r="B214" s="210"/>
      <c r="C214" s="153">
        <f>SUM(C213)</f>
        <v>0</v>
      </c>
      <c r="D214" s="154">
        <f>SUM(D213)</f>
        <v>1</v>
      </c>
      <c r="E214" s="165" t="s">
        <v>350</v>
      </c>
      <c r="F214" s="172">
        <f>SUM(C214:D214)</f>
        <v>1</v>
      </c>
      <c r="G214" s="179"/>
      <c r="H214" s="177"/>
      <c r="I214" s="175"/>
    </row>
    <row r="215" spans="2:9" s="33" customFormat="1" ht="12" customHeight="1">
      <c r="B215" s="165"/>
      <c r="C215" s="165"/>
      <c r="D215" s="165"/>
      <c r="G215" s="348" t="s">
        <v>341</v>
      </c>
      <c r="H215" s="348"/>
      <c r="I215" s="348"/>
    </row>
    <row r="216" spans="1:9" ht="39.75" customHeight="1">
      <c r="A216" s="229">
        <v>175</v>
      </c>
      <c r="B216" s="215">
        <v>11</v>
      </c>
      <c r="C216" s="155"/>
      <c r="D216" s="156">
        <v>1</v>
      </c>
      <c r="E216" s="89" t="s">
        <v>297</v>
      </c>
      <c r="F216" s="29" t="s">
        <v>291</v>
      </c>
      <c r="G216" s="16" t="s">
        <v>388</v>
      </c>
      <c r="H216" s="134" t="s">
        <v>389</v>
      </c>
      <c r="I216" s="329">
        <f>3281+150+250</f>
        <v>3681</v>
      </c>
    </row>
    <row r="217" spans="1:9" s="267" customFormat="1" ht="39.75" customHeight="1">
      <c r="A217" s="229">
        <v>176</v>
      </c>
      <c r="B217" s="275">
        <v>11</v>
      </c>
      <c r="C217" s="155"/>
      <c r="D217" s="156">
        <v>1</v>
      </c>
      <c r="E217" s="263" t="s">
        <v>297</v>
      </c>
      <c r="F217" s="264" t="s">
        <v>291</v>
      </c>
      <c r="G217" s="35" t="s">
        <v>479</v>
      </c>
      <c r="H217" s="271" t="s">
        <v>419</v>
      </c>
      <c r="I217" s="329">
        <f>3281</f>
        <v>3281</v>
      </c>
    </row>
    <row r="218" spans="1:9" ht="9.75" customHeight="1">
      <c r="A218" s="52"/>
      <c r="B218" s="210"/>
      <c r="C218" s="153">
        <f>SUM(C211:C217)</f>
        <v>0</v>
      </c>
      <c r="D218" s="154">
        <f>SUM(D214:D217)</f>
        <v>3</v>
      </c>
      <c r="E218" s="165" t="s">
        <v>350</v>
      </c>
      <c r="F218" s="172">
        <f>SUM(C218:D218)</f>
        <v>3</v>
      </c>
      <c r="G218" s="173"/>
      <c r="H218" s="178"/>
      <c r="I218" s="175"/>
    </row>
    <row r="219" spans="2:9" s="33" customFormat="1" ht="12" customHeight="1">
      <c r="B219" s="165"/>
      <c r="C219" s="165"/>
      <c r="D219" s="165"/>
      <c r="G219" s="348" t="s">
        <v>480</v>
      </c>
      <c r="H219" s="348"/>
      <c r="I219" s="348"/>
    </row>
    <row r="220" spans="1:9" ht="39.75" customHeight="1">
      <c r="A220" s="229">
        <v>177</v>
      </c>
      <c r="B220" s="215">
        <v>11</v>
      </c>
      <c r="C220" s="155">
        <v>1</v>
      </c>
      <c r="D220" s="156"/>
      <c r="E220" s="89" t="s">
        <v>297</v>
      </c>
      <c r="F220" s="29" t="s">
        <v>291</v>
      </c>
      <c r="G220" s="16" t="s">
        <v>481</v>
      </c>
      <c r="H220" s="134" t="s">
        <v>482</v>
      </c>
      <c r="I220" s="329">
        <f>3281</f>
        <v>3281</v>
      </c>
    </row>
    <row r="221" spans="1:9" ht="39.75" customHeight="1">
      <c r="A221" s="229">
        <v>178</v>
      </c>
      <c r="B221" s="215">
        <v>11</v>
      </c>
      <c r="C221" s="155"/>
      <c r="D221" s="156">
        <v>1</v>
      </c>
      <c r="E221" s="89" t="s">
        <v>297</v>
      </c>
      <c r="F221" s="29" t="s">
        <v>291</v>
      </c>
      <c r="G221" s="16" t="s">
        <v>485</v>
      </c>
      <c r="H221" s="134" t="s">
        <v>486</v>
      </c>
      <c r="I221" s="329">
        <v>3281</v>
      </c>
    </row>
    <row r="222" spans="1:9" s="267" customFormat="1" ht="39.75" customHeight="1">
      <c r="A222" s="229">
        <v>179</v>
      </c>
      <c r="B222" s="275">
        <v>11</v>
      </c>
      <c r="C222" s="155">
        <v>1</v>
      </c>
      <c r="D222" s="156"/>
      <c r="E222" s="89" t="s">
        <v>297</v>
      </c>
      <c r="F222" s="29" t="s">
        <v>291</v>
      </c>
      <c r="G222" s="35" t="s">
        <v>483</v>
      </c>
      <c r="H222" s="271" t="s">
        <v>484</v>
      </c>
      <c r="I222" s="329">
        <f>3281</f>
        <v>3281</v>
      </c>
    </row>
    <row r="223" spans="1:9" ht="9.75" customHeight="1">
      <c r="A223" s="52"/>
      <c r="B223" s="210"/>
      <c r="C223" s="153">
        <f>SUM(C220:C222)</f>
        <v>2</v>
      </c>
      <c r="D223" s="154">
        <f>SUM(D220:D222)</f>
        <v>1</v>
      </c>
      <c r="E223" s="165" t="s">
        <v>350</v>
      </c>
      <c r="F223" s="172">
        <f>SUM(C223:D223)</f>
        <v>3</v>
      </c>
      <c r="G223" s="173"/>
      <c r="H223" s="178"/>
      <c r="I223" s="175"/>
    </row>
    <row r="224" spans="1:9" ht="39.75" customHeight="1">
      <c r="A224" s="52"/>
      <c r="B224" s="210"/>
      <c r="C224" s="162"/>
      <c r="D224" s="162"/>
      <c r="E224" s="167" t="s">
        <v>347</v>
      </c>
      <c r="F224" s="168">
        <f>SUM(C222,C214,C211,C204,C194,C176,C168,C158,C150,C109,C89,C71,C65,C37,C33,C29,C26,C22,C15,C12)</f>
        <v>107</v>
      </c>
      <c r="G224" s="171"/>
      <c r="H224" s="125"/>
      <c r="I224" s="55"/>
    </row>
    <row r="225" spans="1:9" ht="39.75" customHeight="1">
      <c r="A225" s="52"/>
      <c r="B225" s="210"/>
      <c r="C225" s="162"/>
      <c r="D225" s="162"/>
      <c r="E225" s="167" t="s">
        <v>348</v>
      </c>
      <c r="F225" s="169">
        <f>SUM(D222,D214,D211,D204,D194,D176,D168,D158,D150,D109,D89,D71,D65,D37,D33,D29,D26,D22,D15,D12)</f>
        <v>60</v>
      </c>
      <c r="G225" s="170"/>
      <c r="H225" s="125"/>
      <c r="I225" s="55"/>
    </row>
    <row r="226" spans="1:9" ht="39.75" customHeight="1">
      <c r="A226" s="52"/>
      <c r="B226" s="210"/>
      <c r="C226" s="162"/>
      <c r="D226" s="162"/>
      <c r="E226" s="90"/>
      <c r="F226" s="53"/>
      <c r="G226" s="124"/>
      <c r="H226" s="125"/>
      <c r="I226" s="55"/>
    </row>
    <row r="227" spans="6:9" ht="12.75" customHeight="1">
      <c r="F227" s="42"/>
      <c r="G227" s="5"/>
      <c r="H227" s="7"/>
      <c r="I227" s="6"/>
    </row>
    <row r="228" spans="6:9" ht="12.75" customHeight="1">
      <c r="F228" s="45"/>
      <c r="G228" s="5"/>
      <c r="H228" s="351"/>
      <c r="I228" s="351"/>
    </row>
    <row r="229" spans="6:9" ht="12.75" customHeight="1">
      <c r="F229" s="45"/>
      <c r="G229" s="5"/>
      <c r="H229" s="350"/>
      <c r="I229" s="350"/>
    </row>
    <row r="230" spans="6:9" ht="12.75" customHeight="1">
      <c r="F230" s="45"/>
      <c r="G230" s="5"/>
      <c r="H230" s="350"/>
      <c r="I230" s="350"/>
    </row>
    <row r="231" spans="6:9" ht="12.75" customHeight="1">
      <c r="F231" s="42"/>
      <c r="G231" s="5"/>
      <c r="H231" s="352"/>
      <c r="I231" s="352"/>
    </row>
  </sheetData>
  <sheetProtection/>
  <mergeCells count="27">
    <mergeCell ref="H2:I2"/>
    <mergeCell ref="G38:I38"/>
    <mergeCell ref="G8:I8"/>
    <mergeCell ref="G13:I13"/>
    <mergeCell ref="G16:I16"/>
    <mergeCell ref="G23:I23"/>
    <mergeCell ref="G66:I66"/>
    <mergeCell ref="G30:I30"/>
    <mergeCell ref="G34:I34"/>
    <mergeCell ref="G27:I27"/>
    <mergeCell ref="G212:I212"/>
    <mergeCell ref="G205:I205"/>
    <mergeCell ref="G72:I72"/>
    <mergeCell ref="G90:I90"/>
    <mergeCell ref="G110:I110"/>
    <mergeCell ref="H230:I230"/>
    <mergeCell ref="H228:I228"/>
    <mergeCell ref="G169:I169"/>
    <mergeCell ref="G195:I195"/>
    <mergeCell ref="H231:I231"/>
    <mergeCell ref="G219:I219"/>
    <mergeCell ref="G151:I151"/>
    <mergeCell ref="G177:I177"/>
    <mergeCell ref="G159:I159"/>
    <mergeCell ref="G215:I215"/>
    <mergeCell ref="G180:I180"/>
    <mergeCell ref="H229:I229"/>
  </mergeCells>
  <printOptions horizontalCentered="1"/>
  <pageMargins left="0.2362204724409449" right="0.1968503937007874" top="0" bottom="0" header="0" footer="0"/>
  <pageSetup horizontalDpi="300" verticalDpi="3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showGridLines="0" view="pageBreakPreview" zoomScaleSheetLayoutView="100" zoomScalePageLayoutView="0" workbookViewId="0" topLeftCell="A4">
      <selection activeCell="K46" sqref="K46"/>
    </sheetView>
  </sheetViews>
  <sheetFormatPr defaultColWidth="11.421875" defaultRowHeight="12.75" customHeight="1"/>
  <cols>
    <col min="1" max="1" width="4.7109375" style="1" customWidth="1"/>
    <col min="2" max="2" width="1.7109375" style="163" customWidth="1"/>
    <col min="3" max="4" width="1.7109375" style="185" customWidth="1"/>
    <col min="5" max="5" width="10.7109375" style="1" customWidth="1"/>
    <col min="6" max="6" width="11.7109375" style="9" customWidth="1"/>
    <col min="7" max="7" width="23.7109375" style="1" customWidth="1"/>
    <col min="8" max="8" width="14.7109375" style="4" customWidth="1"/>
    <col min="9" max="9" width="15.421875" style="141" customWidth="1"/>
    <col min="10" max="16384" width="11.421875" style="1" customWidth="1"/>
  </cols>
  <sheetData>
    <row r="1" spans="2:9" ht="59.25" customHeight="1">
      <c r="B1" s="166"/>
      <c r="C1" s="163"/>
      <c r="D1" s="163"/>
      <c r="F1" s="42"/>
      <c r="G1" s="5"/>
      <c r="H1" s="7"/>
      <c r="I1" s="6"/>
    </row>
    <row r="2" spans="1:9" ht="15" customHeight="1">
      <c r="A2" s="8"/>
      <c r="B2" s="219"/>
      <c r="C2" s="164"/>
      <c r="D2" s="164"/>
      <c r="E2" s="8"/>
      <c r="F2" s="11"/>
      <c r="G2" s="8"/>
      <c r="H2" s="353"/>
      <c r="I2" s="353"/>
    </row>
    <row r="3" spans="1:9" ht="15" customHeight="1">
      <c r="A3" s="8" t="s">
        <v>352</v>
      </c>
      <c r="B3" s="219"/>
      <c r="C3" s="164"/>
      <c r="D3" s="164"/>
      <c r="E3" s="8"/>
      <c r="F3" s="11"/>
      <c r="G3" s="8"/>
      <c r="H3" s="204"/>
      <c r="I3" s="206"/>
    </row>
    <row r="4" spans="1:9" ht="15" customHeight="1">
      <c r="A4" s="8" t="s">
        <v>354</v>
      </c>
      <c r="B4" s="219"/>
      <c r="C4" s="164"/>
      <c r="D4" s="164"/>
      <c r="E4" s="8"/>
      <c r="F4" s="11"/>
      <c r="G4" s="8"/>
      <c r="H4" s="204"/>
      <c r="I4" s="206"/>
    </row>
    <row r="5" spans="1:9" ht="12.75" customHeight="1">
      <c r="A5" s="8" t="s">
        <v>737</v>
      </c>
      <c r="B5" s="166"/>
      <c r="C5" s="164"/>
      <c r="D5" s="164"/>
      <c r="E5" s="8"/>
      <c r="F5" s="11"/>
      <c r="G5" s="8"/>
      <c r="H5" s="204"/>
      <c r="I5" s="206"/>
    </row>
    <row r="6" spans="1:9" ht="12.75" customHeight="1">
      <c r="A6" s="33"/>
      <c r="C6" s="165"/>
      <c r="D6" s="165"/>
      <c r="E6" s="33"/>
      <c r="F6" s="42"/>
      <c r="H6" s="205"/>
      <c r="I6" s="205"/>
    </row>
    <row r="7" spans="1:9" ht="30" customHeight="1">
      <c r="A7" s="48" t="s">
        <v>2</v>
      </c>
      <c r="B7" s="222" t="s">
        <v>342</v>
      </c>
      <c r="C7" s="142" t="s">
        <v>345</v>
      </c>
      <c r="D7" s="143" t="s">
        <v>346</v>
      </c>
      <c r="E7" s="48" t="s">
        <v>287</v>
      </c>
      <c r="F7" s="49" t="s">
        <v>286</v>
      </c>
      <c r="G7" s="48" t="s">
        <v>0</v>
      </c>
      <c r="H7" s="139" t="s">
        <v>343</v>
      </c>
      <c r="I7" s="140" t="s">
        <v>344</v>
      </c>
    </row>
    <row r="8" spans="1:9" s="26" customFormat="1" ht="39.75" customHeight="1">
      <c r="A8" s="229">
        <v>1</v>
      </c>
      <c r="B8" s="209">
        <v>11</v>
      </c>
      <c r="C8" s="155"/>
      <c r="D8" s="156">
        <v>1</v>
      </c>
      <c r="E8" s="88" t="s">
        <v>290</v>
      </c>
      <c r="F8" s="24" t="s">
        <v>288</v>
      </c>
      <c r="G8" s="19" t="s">
        <v>177</v>
      </c>
      <c r="H8" s="30" t="s">
        <v>178</v>
      </c>
      <c r="I8" s="40">
        <f>5085+275+150</f>
        <v>5510</v>
      </c>
    </row>
    <row r="9" spans="1:9" s="26" customFormat="1" ht="39.75" customHeight="1">
      <c r="A9" s="229">
        <v>2</v>
      </c>
      <c r="B9" s="209">
        <v>11</v>
      </c>
      <c r="C9" s="155"/>
      <c r="D9" s="156">
        <v>1</v>
      </c>
      <c r="E9" s="88" t="s">
        <v>290</v>
      </c>
      <c r="F9" s="24" t="s">
        <v>288</v>
      </c>
      <c r="G9" s="16" t="s">
        <v>189</v>
      </c>
      <c r="H9" s="20" t="s">
        <v>269</v>
      </c>
      <c r="I9" s="40">
        <f>3985+275+150</f>
        <v>4410</v>
      </c>
    </row>
    <row r="10" spans="1:9" s="26" customFormat="1" ht="39.75" customHeight="1">
      <c r="A10" s="229">
        <v>3</v>
      </c>
      <c r="B10" s="209">
        <v>11</v>
      </c>
      <c r="C10" s="155"/>
      <c r="D10" s="156">
        <v>1</v>
      </c>
      <c r="E10" s="88" t="s">
        <v>290</v>
      </c>
      <c r="F10" s="24" t="s">
        <v>288</v>
      </c>
      <c r="G10" s="16" t="s">
        <v>179</v>
      </c>
      <c r="H10" s="20" t="s">
        <v>152</v>
      </c>
      <c r="I10" s="40">
        <f>3255+200+75+150</f>
        <v>3680</v>
      </c>
    </row>
    <row r="11" spans="1:9" s="26" customFormat="1" ht="39.75" customHeight="1">
      <c r="A11" s="229">
        <v>4</v>
      </c>
      <c r="B11" s="209">
        <v>11</v>
      </c>
      <c r="C11" s="155"/>
      <c r="D11" s="156">
        <v>1</v>
      </c>
      <c r="E11" s="88" t="s">
        <v>290</v>
      </c>
      <c r="F11" s="24" t="s">
        <v>288</v>
      </c>
      <c r="G11" s="16" t="s">
        <v>180</v>
      </c>
      <c r="H11" s="20" t="s">
        <v>152</v>
      </c>
      <c r="I11" s="40">
        <f>3255+200+75+150</f>
        <v>3680</v>
      </c>
    </row>
    <row r="12" spans="1:9" s="287" customFormat="1" ht="39.75" customHeight="1">
      <c r="A12" s="229">
        <v>5</v>
      </c>
      <c r="B12" s="262">
        <v>11</v>
      </c>
      <c r="C12" s="155"/>
      <c r="D12" s="156">
        <v>1</v>
      </c>
      <c r="E12" s="269" t="s">
        <v>290</v>
      </c>
      <c r="F12" s="274" t="s">
        <v>288</v>
      </c>
      <c r="G12" s="28" t="s">
        <v>442</v>
      </c>
      <c r="H12" s="36" t="s">
        <v>152</v>
      </c>
      <c r="I12" s="266">
        <f>3255+200+75+150</f>
        <v>3680</v>
      </c>
    </row>
    <row r="13" spans="1:9" s="26" customFormat="1" ht="39.75" customHeight="1">
      <c r="A13" s="229">
        <v>6</v>
      </c>
      <c r="B13" s="209">
        <v>11</v>
      </c>
      <c r="C13" s="155">
        <v>1</v>
      </c>
      <c r="D13" s="156"/>
      <c r="E13" s="88" t="s">
        <v>290</v>
      </c>
      <c r="F13" s="24" t="s">
        <v>288</v>
      </c>
      <c r="G13" s="16" t="s">
        <v>181</v>
      </c>
      <c r="H13" s="20" t="s">
        <v>182</v>
      </c>
      <c r="I13" s="40">
        <f>3006+275+150</f>
        <v>3431</v>
      </c>
    </row>
    <row r="14" spans="1:9" s="26" customFormat="1" ht="39.75" customHeight="1">
      <c r="A14" s="229">
        <v>7</v>
      </c>
      <c r="B14" s="209">
        <v>11</v>
      </c>
      <c r="C14" s="155">
        <v>1</v>
      </c>
      <c r="D14" s="156"/>
      <c r="E14" s="88" t="s">
        <v>290</v>
      </c>
      <c r="F14" s="24" t="s">
        <v>289</v>
      </c>
      <c r="G14" s="16" t="s">
        <v>284</v>
      </c>
      <c r="H14" s="20" t="s">
        <v>183</v>
      </c>
      <c r="I14" s="40">
        <f>3016+275+150</f>
        <v>3441</v>
      </c>
    </row>
    <row r="15" spans="1:9" s="26" customFormat="1" ht="39.75" customHeight="1">
      <c r="A15" s="229">
        <v>8</v>
      </c>
      <c r="B15" s="209">
        <v>11</v>
      </c>
      <c r="C15" s="155"/>
      <c r="D15" s="156">
        <v>1</v>
      </c>
      <c r="E15" s="88" t="s">
        <v>290</v>
      </c>
      <c r="F15" s="24" t="s">
        <v>288</v>
      </c>
      <c r="G15" s="16" t="s">
        <v>184</v>
      </c>
      <c r="H15" s="20" t="s">
        <v>185</v>
      </c>
      <c r="I15" s="40">
        <f>3006+275+150</f>
        <v>3431</v>
      </c>
    </row>
    <row r="16" spans="1:9" s="26" customFormat="1" ht="39.75" customHeight="1">
      <c r="A16" s="229">
        <v>9</v>
      </c>
      <c r="B16" s="209">
        <v>11</v>
      </c>
      <c r="C16" s="155">
        <v>1</v>
      </c>
      <c r="D16" s="156"/>
      <c r="E16" s="88" t="s">
        <v>290</v>
      </c>
      <c r="F16" s="24" t="s">
        <v>291</v>
      </c>
      <c r="G16" s="16" t="s">
        <v>186</v>
      </c>
      <c r="H16" s="20" t="s">
        <v>187</v>
      </c>
      <c r="I16" s="40">
        <f>3355+275+150</f>
        <v>3780</v>
      </c>
    </row>
    <row r="17" spans="1:9" s="26" customFormat="1" ht="39.75" customHeight="1">
      <c r="A17" s="229">
        <v>10</v>
      </c>
      <c r="B17" s="209">
        <v>11</v>
      </c>
      <c r="C17" s="155"/>
      <c r="D17" s="156">
        <v>1</v>
      </c>
      <c r="E17" s="88" t="s">
        <v>290</v>
      </c>
      <c r="F17" s="24" t="s">
        <v>288</v>
      </c>
      <c r="G17" s="16" t="s">
        <v>188</v>
      </c>
      <c r="H17" s="20" t="s">
        <v>466</v>
      </c>
      <c r="I17" s="40">
        <f>3006+275+150+769</f>
        <v>4200</v>
      </c>
    </row>
    <row r="18" spans="1:9" s="287" customFormat="1" ht="39.75" customHeight="1">
      <c r="A18" s="229">
        <v>11</v>
      </c>
      <c r="B18" s="262">
        <v>11</v>
      </c>
      <c r="C18" s="155"/>
      <c r="D18" s="156">
        <v>1</v>
      </c>
      <c r="E18" s="269" t="s">
        <v>290</v>
      </c>
      <c r="F18" s="274" t="s">
        <v>288</v>
      </c>
      <c r="G18" s="28" t="s">
        <v>443</v>
      </c>
      <c r="H18" s="286" t="s">
        <v>444</v>
      </c>
      <c r="I18" s="266">
        <f>3006+275+150</f>
        <v>3431</v>
      </c>
    </row>
    <row r="19" spans="1:9" s="26" customFormat="1" ht="39.75" customHeight="1">
      <c r="A19" s="229">
        <v>12</v>
      </c>
      <c r="B19" s="209">
        <v>11</v>
      </c>
      <c r="C19" s="155">
        <v>1</v>
      </c>
      <c r="D19" s="156"/>
      <c r="E19" s="88" t="s">
        <v>290</v>
      </c>
      <c r="F19" s="24" t="s">
        <v>288</v>
      </c>
      <c r="G19" s="16" t="s">
        <v>282</v>
      </c>
      <c r="H19" s="20" t="s">
        <v>190</v>
      </c>
      <c r="I19" s="40">
        <f>3106+275+150</f>
        <v>3531</v>
      </c>
    </row>
    <row r="20" spans="1:9" s="26" customFormat="1" ht="39.75" customHeight="1">
      <c r="A20" s="229">
        <v>13</v>
      </c>
      <c r="B20" s="209">
        <v>11</v>
      </c>
      <c r="C20" s="155"/>
      <c r="D20" s="156">
        <v>1</v>
      </c>
      <c r="E20" s="88" t="s">
        <v>290</v>
      </c>
      <c r="F20" s="24" t="s">
        <v>288</v>
      </c>
      <c r="G20" s="16" t="s">
        <v>191</v>
      </c>
      <c r="H20" s="20" t="s">
        <v>192</v>
      </c>
      <c r="I20" s="40">
        <f>3006+275</f>
        <v>3281</v>
      </c>
    </row>
    <row r="21" spans="1:9" s="26" customFormat="1" ht="39.75" customHeight="1">
      <c r="A21" s="229">
        <v>14</v>
      </c>
      <c r="B21" s="209">
        <v>11</v>
      </c>
      <c r="C21" s="155">
        <v>1</v>
      </c>
      <c r="D21" s="156"/>
      <c r="E21" s="88" t="s">
        <v>290</v>
      </c>
      <c r="F21" s="24" t="s">
        <v>288</v>
      </c>
      <c r="G21" s="16" t="s">
        <v>193</v>
      </c>
      <c r="H21" s="20" t="s">
        <v>187</v>
      </c>
      <c r="I21" s="40">
        <f>3355+275+150</f>
        <v>3780</v>
      </c>
    </row>
    <row r="22" spans="1:9" s="26" customFormat="1" ht="39.75" customHeight="1">
      <c r="A22" s="229">
        <v>15</v>
      </c>
      <c r="B22" s="209">
        <v>11</v>
      </c>
      <c r="C22" s="155">
        <v>1</v>
      </c>
      <c r="D22" s="156"/>
      <c r="E22" s="88" t="s">
        <v>292</v>
      </c>
      <c r="F22" s="24" t="s">
        <v>293</v>
      </c>
      <c r="G22" s="16" t="s">
        <v>194</v>
      </c>
      <c r="H22" s="20" t="s">
        <v>195</v>
      </c>
      <c r="I22" s="40">
        <f>3006+275+150</f>
        <v>3431</v>
      </c>
    </row>
    <row r="23" spans="1:9" s="26" customFormat="1" ht="39.75" customHeight="1">
      <c r="A23" s="229">
        <v>16</v>
      </c>
      <c r="B23" s="209">
        <v>11</v>
      </c>
      <c r="C23" s="155">
        <v>1</v>
      </c>
      <c r="D23" s="156"/>
      <c r="E23" s="88" t="s">
        <v>292</v>
      </c>
      <c r="F23" s="24" t="s">
        <v>293</v>
      </c>
      <c r="G23" s="16" t="s">
        <v>196</v>
      </c>
      <c r="H23" s="20" t="s">
        <v>195</v>
      </c>
      <c r="I23" s="40">
        <f>3006+275+150</f>
        <v>3431</v>
      </c>
    </row>
    <row r="24" spans="1:9" s="26" customFormat="1" ht="39.75" customHeight="1">
      <c r="A24" s="229">
        <v>17</v>
      </c>
      <c r="B24" s="209">
        <v>11</v>
      </c>
      <c r="C24" s="155">
        <v>1</v>
      </c>
      <c r="D24" s="156"/>
      <c r="E24" s="88" t="s">
        <v>290</v>
      </c>
      <c r="F24" s="24" t="s">
        <v>296</v>
      </c>
      <c r="G24" s="17" t="s">
        <v>197</v>
      </c>
      <c r="H24" s="17" t="s">
        <v>198</v>
      </c>
      <c r="I24" s="40">
        <f>4385+275+150</f>
        <v>4810</v>
      </c>
    </row>
    <row r="25" spans="1:9" s="26" customFormat="1" ht="39.75" customHeight="1">
      <c r="A25" s="229">
        <v>18</v>
      </c>
      <c r="B25" s="209">
        <v>11</v>
      </c>
      <c r="C25" s="155">
        <v>1</v>
      </c>
      <c r="D25" s="156"/>
      <c r="E25" s="88" t="s">
        <v>290</v>
      </c>
      <c r="F25" s="24" t="s">
        <v>291</v>
      </c>
      <c r="G25" s="17" t="s">
        <v>199</v>
      </c>
      <c r="H25" s="17" t="s">
        <v>200</v>
      </c>
      <c r="I25" s="40">
        <f>3055+275+150</f>
        <v>3480</v>
      </c>
    </row>
    <row r="26" spans="1:9" s="26" customFormat="1" ht="39.75" customHeight="1">
      <c r="A26" s="229">
        <v>19</v>
      </c>
      <c r="B26" s="209">
        <v>11</v>
      </c>
      <c r="C26" s="155">
        <v>1</v>
      </c>
      <c r="D26" s="156"/>
      <c r="E26" s="88" t="s">
        <v>290</v>
      </c>
      <c r="F26" s="24" t="s">
        <v>295</v>
      </c>
      <c r="G26" s="17" t="s">
        <v>201</v>
      </c>
      <c r="H26" s="17" t="s">
        <v>202</v>
      </c>
      <c r="I26" s="40">
        <f>3016+275+150</f>
        <v>3441</v>
      </c>
    </row>
    <row r="27" spans="1:9" s="26" customFormat="1" ht="39.75" customHeight="1">
      <c r="A27" s="229">
        <v>20</v>
      </c>
      <c r="B27" s="209">
        <v>11</v>
      </c>
      <c r="C27" s="155">
        <v>1</v>
      </c>
      <c r="D27" s="156"/>
      <c r="E27" s="88" t="s">
        <v>290</v>
      </c>
      <c r="F27" s="24" t="s">
        <v>295</v>
      </c>
      <c r="G27" s="17" t="s">
        <v>360</v>
      </c>
      <c r="H27" s="17" t="s">
        <v>202</v>
      </c>
      <c r="I27" s="40">
        <f>3016+275+150</f>
        <v>3441</v>
      </c>
    </row>
    <row r="28" spans="1:9" s="26" customFormat="1" ht="39.75" customHeight="1">
      <c r="A28" s="229">
        <v>21</v>
      </c>
      <c r="B28" s="209">
        <v>11</v>
      </c>
      <c r="C28" s="155">
        <v>1</v>
      </c>
      <c r="D28" s="156"/>
      <c r="E28" s="88" t="s">
        <v>290</v>
      </c>
      <c r="F28" s="24" t="s">
        <v>295</v>
      </c>
      <c r="G28" s="17" t="s">
        <v>203</v>
      </c>
      <c r="H28" s="17" t="s">
        <v>202</v>
      </c>
      <c r="I28" s="40">
        <f>3016+275+150</f>
        <v>3441</v>
      </c>
    </row>
    <row r="29" spans="1:9" s="26" customFormat="1" ht="39.75" customHeight="1">
      <c r="A29" s="229">
        <v>22</v>
      </c>
      <c r="B29" s="209">
        <v>11</v>
      </c>
      <c r="C29" s="155">
        <v>1</v>
      </c>
      <c r="D29" s="156"/>
      <c r="E29" s="88" t="s">
        <v>290</v>
      </c>
      <c r="F29" s="24" t="s">
        <v>291</v>
      </c>
      <c r="G29" s="20" t="s">
        <v>204</v>
      </c>
      <c r="H29" s="17" t="s">
        <v>187</v>
      </c>
      <c r="I29" s="40">
        <f>3355+275+150</f>
        <v>3780</v>
      </c>
    </row>
    <row r="30" spans="1:9" s="26" customFormat="1" ht="39.75" customHeight="1">
      <c r="A30" s="229">
        <v>23</v>
      </c>
      <c r="B30" s="209">
        <v>11</v>
      </c>
      <c r="C30" s="155">
        <v>1</v>
      </c>
      <c r="D30" s="156"/>
      <c r="E30" s="88" t="s">
        <v>290</v>
      </c>
      <c r="F30" s="24" t="s">
        <v>294</v>
      </c>
      <c r="G30" s="17" t="s">
        <v>205</v>
      </c>
      <c r="H30" s="17" t="s">
        <v>206</v>
      </c>
      <c r="I30" s="40">
        <f>3105+275+150</f>
        <v>3530</v>
      </c>
    </row>
    <row r="31" spans="1:9" s="26" customFormat="1" ht="39.75" customHeight="1">
      <c r="A31" s="229">
        <v>24</v>
      </c>
      <c r="B31" s="209">
        <v>11</v>
      </c>
      <c r="C31" s="155">
        <v>1</v>
      </c>
      <c r="D31" s="156"/>
      <c r="E31" s="88" t="s">
        <v>290</v>
      </c>
      <c r="F31" s="24" t="s">
        <v>295</v>
      </c>
      <c r="G31" s="17" t="s">
        <v>207</v>
      </c>
      <c r="H31" s="17" t="s">
        <v>202</v>
      </c>
      <c r="I31" s="40">
        <f aca="true" t="shared" si="0" ref="I31:I44">3016+275+150</f>
        <v>3441</v>
      </c>
    </row>
    <row r="32" spans="1:9" s="26" customFormat="1" ht="39.75" customHeight="1">
      <c r="A32" s="229">
        <v>25</v>
      </c>
      <c r="B32" s="209">
        <v>11</v>
      </c>
      <c r="C32" s="155">
        <v>1</v>
      </c>
      <c r="D32" s="156"/>
      <c r="E32" s="88" t="s">
        <v>290</v>
      </c>
      <c r="F32" s="24" t="s">
        <v>295</v>
      </c>
      <c r="G32" s="17" t="s">
        <v>208</v>
      </c>
      <c r="H32" s="17" t="s">
        <v>202</v>
      </c>
      <c r="I32" s="40">
        <f t="shared" si="0"/>
        <v>3441</v>
      </c>
    </row>
    <row r="33" spans="1:9" ht="39.75" customHeight="1">
      <c r="A33" s="229">
        <v>26</v>
      </c>
      <c r="B33" s="209">
        <v>11</v>
      </c>
      <c r="C33" s="155">
        <v>1</v>
      </c>
      <c r="D33" s="156"/>
      <c r="E33" s="88" t="s">
        <v>290</v>
      </c>
      <c r="F33" s="24" t="s">
        <v>295</v>
      </c>
      <c r="G33" s="17" t="s">
        <v>209</v>
      </c>
      <c r="H33" s="17" t="s">
        <v>202</v>
      </c>
      <c r="I33" s="40">
        <f t="shared" si="0"/>
        <v>3441</v>
      </c>
    </row>
    <row r="34" spans="1:9" ht="39.75" customHeight="1">
      <c r="A34" s="229">
        <v>27</v>
      </c>
      <c r="B34" s="209">
        <v>11</v>
      </c>
      <c r="C34" s="155">
        <v>1</v>
      </c>
      <c r="D34" s="156"/>
      <c r="E34" s="88" t="s">
        <v>290</v>
      </c>
      <c r="F34" s="24" t="s">
        <v>295</v>
      </c>
      <c r="G34" s="17" t="s">
        <v>280</v>
      </c>
      <c r="H34" s="17" t="s">
        <v>202</v>
      </c>
      <c r="I34" s="40">
        <f t="shared" si="0"/>
        <v>3441</v>
      </c>
    </row>
    <row r="35" spans="1:9" ht="39.75" customHeight="1">
      <c r="A35" s="229">
        <v>28</v>
      </c>
      <c r="B35" s="209">
        <v>11</v>
      </c>
      <c r="C35" s="155">
        <v>1</v>
      </c>
      <c r="D35" s="156"/>
      <c r="E35" s="88" t="s">
        <v>290</v>
      </c>
      <c r="F35" s="24" t="s">
        <v>295</v>
      </c>
      <c r="G35" s="17" t="s">
        <v>210</v>
      </c>
      <c r="H35" s="17" t="s">
        <v>202</v>
      </c>
      <c r="I35" s="40">
        <f t="shared" si="0"/>
        <v>3441</v>
      </c>
    </row>
    <row r="36" spans="1:21" s="272" customFormat="1" ht="39.75" customHeight="1">
      <c r="A36" s="229">
        <v>29</v>
      </c>
      <c r="B36" s="262">
        <v>11</v>
      </c>
      <c r="C36" s="155">
        <v>1</v>
      </c>
      <c r="D36" s="156"/>
      <c r="E36" s="269" t="s">
        <v>290</v>
      </c>
      <c r="F36" s="274" t="s">
        <v>295</v>
      </c>
      <c r="G36" s="28" t="s">
        <v>429</v>
      </c>
      <c r="H36" s="28" t="s">
        <v>202</v>
      </c>
      <c r="I36" s="266">
        <f t="shared" si="0"/>
        <v>3441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</row>
    <row r="37" spans="1:21" s="272" customFormat="1" ht="39.75" customHeight="1">
      <c r="A37" s="229">
        <v>30</v>
      </c>
      <c r="B37" s="262">
        <v>11</v>
      </c>
      <c r="C37" s="155">
        <v>1</v>
      </c>
      <c r="D37" s="156"/>
      <c r="E37" s="269" t="s">
        <v>290</v>
      </c>
      <c r="F37" s="274" t="s">
        <v>295</v>
      </c>
      <c r="G37" s="28" t="s">
        <v>430</v>
      </c>
      <c r="H37" s="28" t="s">
        <v>202</v>
      </c>
      <c r="I37" s="266">
        <f t="shared" si="0"/>
        <v>3441</v>
      </c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</row>
    <row r="38" spans="1:9" ht="39.75" customHeight="1">
      <c r="A38" s="229">
        <v>31</v>
      </c>
      <c r="B38" s="215">
        <v>11</v>
      </c>
      <c r="C38" s="155">
        <v>1</v>
      </c>
      <c r="D38" s="156"/>
      <c r="E38" s="88" t="s">
        <v>290</v>
      </c>
      <c r="F38" s="24" t="s">
        <v>295</v>
      </c>
      <c r="G38" s="17" t="s">
        <v>283</v>
      </c>
      <c r="H38" s="17" t="s">
        <v>202</v>
      </c>
      <c r="I38" s="40">
        <f t="shared" si="0"/>
        <v>3441</v>
      </c>
    </row>
    <row r="39" spans="1:9" ht="39.75" customHeight="1">
      <c r="A39" s="229">
        <v>32</v>
      </c>
      <c r="B39" s="220" t="s">
        <v>253</v>
      </c>
      <c r="C39" s="155">
        <v>1</v>
      </c>
      <c r="D39" s="156"/>
      <c r="E39" s="88" t="s">
        <v>290</v>
      </c>
      <c r="F39" s="24" t="s">
        <v>295</v>
      </c>
      <c r="G39" s="36" t="s">
        <v>252</v>
      </c>
      <c r="H39" s="35" t="s">
        <v>251</v>
      </c>
      <c r="I39" s="40">
        <f t="shared" si="0"/>
        <v>3441</v>
      </c>
    </row>
    <row r="40" spans="1:21" s="272" customFormat="1" ht="39.75" customHeight="1">
      <c r="A40" s="229">
        <v>33</v>
      </c>
      <c r="B40" s="220" t="s">
        <v>253</v>
      </c>
      <c r="C40" s="155">
        <v>1</v>
      </c>
      <c r="D40" s="156"/>
      <c r="E40" s="269" t="s">
        <v>290</v>
      </c>
      <c r="F40" s="274" t="s">
        <v>295</v>
      </c>
      <c r="G40" s="36" t="s">
        <v>447</v>
      </c>
      <c r="H40" s="35" t="s">
        <v>202</v>
      </c>
      <c r="I40" s="266">
        <f t="shared" si="0"/>
        <v>3441</v>
      </c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</row>
    <row r="41" spans="1:21" s="272" customFormat="1" ht="39.75" customHeight="1">
      <c r="A41" s="229">
        <v>34</v>
      </c>
      <c r="B41" s="220" t="s">
        <v>253</v>
      </c>
      <c r="C41" s="155">
        <v>1</v>
      </c>
      <c r="D41" s="156"/>
      <c r="E41" s="269" t="s">
        <v>290</v>
      </c>
      <c r="F41" s="274" t="s">
        <v>295</v>
      </c>
      <c r="G41" s="36" t="s">
        <v>448</v>
      </c>
      <c r="H41" s="35" t="s">
        <v>202</v>
      </c>
      <c r="I41" s="266">
        <f t="shared" si="0"/>
        <v>3441</v>
      </c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</row>
    <row r="42" spans="1:21" s="272" customFormat="1" ht="39.75" customHeight="1">
      <c r="A42" s="229">
        <v>35</v>
      </c>
      <c r="B42" s="275">
        <v>11</v>
      </c>
      <c r="C42" s="155">
        <v>1</v>
      </c>
      <c r="D42" s="156"/>
      <c r="E42" s="269" t="s">
        <v>290</v>
      </c>
      <c r="F42" s="274" t="s">
        <v>295</v>
      </c>
      <c r="G42" s="28" t="s">
        <v>445</v>
      </c>
      <c r="H42" s="28" t="s">
        <v>202</v>
      </c>
      <c r="I42" s="266">
        <f t="shared" si="0"/>
        <v>3441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</row>
    <row r="43" spans="1:21" s="272" customFormat="1" ht="39.75" customHeight="1">
      <c r="A43" s="229">
        <v>36</v>
      </c>
      <c r="B43" s="220" t="s">
        <v>253</v>
      </c>
      <c r="C43" s="155">
        <v>1</v>
      </c>
      <c r="D43" s="156"/>
      <c r="E43" s="269" t="s">
        <v>290</v>
      </c>
      <c r="F43" s="274" t="s">
        <v>295</v>
      </c>
      <c r="G43" s="36" t="s">
        <v>446</v>
      </c>
      <c r="H43" s="35" t="s">
        <v>397</v>
      </c>
      <c r="I43" s="266">
        <f t="shared" si="0"/>
        <v>3441</v>
      </c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</row>
    <row r="44" spans="1:21" s="272" customFormat="1" ht="39.75" customHeight="1">
      <c r="A44" s="229">
        <v>37</v>
      </c>
      <c r="B44" s="220" t="s">
        <v>253</v>
      </c>
      <c r="C44" s="155">
        <v>1</v>
      </c>
      <c r="D44" s="156"/>
      <c r="E44" s="269" t="s">
        <v>290</v>
      </c>
      <c r="F44" s="274" t="s">
        <v>295</v>
      </c>
      <c r="G44" s="36" t="s">
        <v>449</v>
      </c>
      <c r="H44" s="35" t="s">
        <v>397</v>
      </c>
      <c r="I44" s="266">
        <f t="shared" si="0"/>
        <v>3441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</row>
    <row r="45" spans="5:9" ht="39.75" customHeight="1">
      <c r="E45" s="291"/>
      <c r="F45" s="288" t="s">
        <v>347</v>
      </c>
      <c r="G45" s="289">
        <f>SUM(C8:C44)</f>
        <v>28</v>
      </c>
      <c r="H45" s="292"/>
      <c r="I45" s="292"/>
    </row>
    <row r="46" spans="5:9" ht="36.75" customHeight="1">
      <c r="E46" s="291"/>
      <c r="F46" s="288" t="s">
        <v>348</v>
      </c>
      <c r="G46" s="290">
        <f>SUM(D8:D42)</f>
        <v>9</v>
      </c>
      <c r="H46" s="292"/>
      <c r="I46" s="292"/>
    </row>
    <row r="47" spans="1:12" ht="15" customHeight="1">
      <c r="A47" s="52"/>
      <c r="B47" s="221"/>
      <c r="C47" s="159"/>
      <c r="D47" s="159"/>
      <c r="E47" s="291"/>
      <c r="F47" s="292"/>
      <c r="G47" s="334"/>
      <c r="H47" s="333"/>
      <c r="I47" s="333"/>
      <c r="J47" s="42"/>
      <c r="K47" s="42"/>
      <c r="L47" s="337"/>
    </row>
    <row r="48" spans="5:12" ht="15" customHeight="1">
      <c r="E48" s="332"/>
      <c r="F48" s="332"/>
      <c r="G48" s="332"/>
      <c r="H48" s="335"/>
      <c r="I48" s="335"/>
      <c r="J48" s="42"/>
      <c r="K48" s="42"/>
      <c r="L48" s="337"/>
    </row>
    <row r="49" spans="5:12" ht="12.75" customHeight="1">
      <c r="E49" s="291"/>
      <c r="F49" s="292"/>
      <c r="G49" s="334"/>
      <c r="H49" s="323"/>
      <c r="I49" s="323"/>
      <c r="J49" s="42"/>
      <c r="K49" s="42"/>
      <c r="L49" s="337"/>
    </row>
    <row r="50" spans="5:12" ht="12.75" customHeight="1">
      <c r="E50" s="291"/>
      <c r="F50" s="292"/>
      <c r="G50" s="336"/>
      <c r="H50" s="324"/>
      <c r="I50" s="324"/>
      <c r="J50" s="42"/>
      <c r="K50" s="42"/>
      <c r="L50" s="337"/>
    </row>
    <row r="51" spans="5:11" ht="12.75" customHeight="1">
      <c r="E51" s="291"/>
      <c r="F51" s="292"/>
      <c r="G51" s="334"/>
      <c r="H51" s="324"/>
      <c r="I51" s="324"/>
      <c r="J51" s="42"/>
      <c r="K51" s="42"/>
    </row>
  </sheetData>
  <sheetProtection/>
  <mergeCells count="1">
    <mergeCell ref="H2:I2"/>
  </mergeCells>
  <printOptions horizontalCentered="1"/>
  <pageMargins left="0.2362204724409449" right="0.1968503937007874" top="0" bottom="0" header="0" footer="0"/>
  <pageSetup horizontalDpi="600" verticalDpi="600" orientation="landscape" paperSize="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showGridLines="0" view="pageBreakPreview" zoomScaleSheetLayoutView="100" zoomScalePageLayoutView="0" workbookViewId="0" topLeftCell="A31">
      <selection activeCell="G8" sqref="G8"/>
    </sheetView>
  </sheetViews>
  <sheetFormatPr defaultColWidth="11.421875" defaultRowHeight="12.75" customHeight="1"/>
  <cols>
    <col min="1" max="1" width="4.7109375" style="1" customWidth="1"/>
    <col min="2" max="4" width="1.7109375" style="185" customWidth="1"/>
    <col min="5" max="5" width="11.7109375" style="185" customWidth="1"/>
    <col min="6" max="6" width="11.7109375" style="9" customWidth="1"/>
    <col min="7" max="7" width="23.7109375" style="1" customWidth="1"/>
    <col min="8" max="8" width="14.7109375" style="4" customWidth="1"/>
    <col min="9" max="9" width="13.7109375" style="3" customWidth="1"/>
    <col min="10" max="16384" width="11.421875" style="1" customWidth="1"/>
  </cols>
  <sheetData>
    <row r="1" spans="2:9" ht="59.25" customHeight="1">
      <c r="B1" s="166"/>
      <c r="C1" s="163"/>
      <c r="D1" s="163"/>
      <c r="E1" s="163"/>
      <c r="F1" s="1"/>
      <c r="G1" s="42"/>
      <c r="H1" s="7"/>
      <c r="I1" s="6"/>
    </row>
    <row r="2" spans="1:9" ht="15" customHeight="1">
      <c r="A2" s="8"/>
      <c r="B2" s="219"/>
      <c r="C2" s="164"/>
      <c r="D2" s="164"/>
      <c r="E2" s="164"/>
      <c r="F2" s="8"/>
      <c r="G2" s="11"/>
      <c r="H2" s="353"/>
      <c r="I2" s="353"/>
    </row>
    <row r="3" spans="1:9" ht="15" customHeight="1">
      <c r="A3" s="8" t="s">
        <v>352</v>
      </c>
      <c r="B3" s="219"/>
      <c r="C3" s="164"/>
      <c r="D3" s="164"/>
      <c r="E3" s="164"/>
      <c r="F3" s="8"/>
      <c r="G3" s="11"/>
      <c r="H3" s="204"/>
      <c r="I3" s="206"/>
    </row>
    <row r="4" spans="1:9" ht="15" customHeight="1">
      <c r="A4" s="8" t="s">
        <v>355</v>
      </c>
      <c r="B4" s="219"/>
      <c r="C4" s="164"/>
      <c r="D4" s="164"/>
      <c r="E4" s="164"/>
      <c r="F4" s="8"/>
      <c r="G4" s="11"/>
      <c r="H4" s="224"/>
      <c r="I4" s="206"/>
    </row>
    <row r="5" spans="1:9" ht="12.75" customHeight="1">
      <c r="A5" s="8" t="s">
        <v>738</v>
      </c>
      <c r="B5" s="166"/>
      <c r="C5" s="164"/>
      <c r="D5" s="164"/>
      <c r="E5" s="164"/>
      <c r="F5" s="8"/>
      <c r="G5" s="11"/>
      <c r="H5" s="7"/>
      <c r="I5" s="206"/>
    </row>
    <row r="6" spans="1:9" ht="12.75" customHeight="1">
      <c r="A6" s="33"/>
      <c r="B6" s="163"/>
      <c r="C6" s="165"/>
      <c r="D6" s="165"/>
      <c r="E6" s="165"/>
      <c r="F6" s="33"/>
      <c r="G6" s="42"/>
      <c r="I6" s="205"/>
    </row>
    <row r="7" spans="1:9" ht="30" customHeight="1">
      <c r="A7" s="48" t="s">
        <v>2</v>
      </c>
      <c r="B7" s="222" t="s">
        <v>342</v>
      </c>
      <c r="C7" s="153" t="s">
        <v>345</v>
      </c>
      <c r="D7" s="154" t="s">
        <v>346</v>
      </c>
      <c r="E7" s="231" t="s">
        <v>287</v>
      </c>
      <c r="F7" s="49" t="s">
        <v>286</v>
      </c>
      <c r="G7" s="48" t="s">
        <v>0</v>
      </c>
      <c r="H7" s="139" t="s">
        <v>343</v>
      </c>
      <c r="I7" s="140" t="s">
        <v>344</v>
      </c>
    </row>
    <row r="8" spans="1:9" s="26" customFormat="1" ht="39.75" customHeight="1">
      <c r="A8" s="229">
        <v>1</v>
      </c>
      <c r="B8" s="209">
        <v>11</v>
      </c>
      <c r="C8" s="155">
        <v>1</v>
      </c>
      <c r="D8" s="156"/>
      <c r="E8" s="88" t="s">
        <v>290</v>
      </c>
      <c r="F8" s="24" t="s">
        <v>288</v>
      </c>
      <c r="G8" s="17" t="s">
        <v>211</v>
      </c>
      <c r="H8" s="17" t="s">
        <v>212</v>
      </c>
      <c r="I8" s="21">
        <f>5985+275+150</f>
        <v>6410</v>
      </c>
    </row>
    <row r="9" spans="1:9" s="26" customFormat="1" ht="39.75" customHeight="1">
      <c r="A9" s="229">
        <v>2</v>
      </c>
      <c r="B9" s="209">
        <v>11</v>
      </c>
      <c r="C9" s="155">
        <v>1</v>
      </c>
      <c r="D9" s="156"/>
      <c r="E9" s="88" t="s">
        <v>290</v>
      </c>
      <c r="F9" s="24" t="s">
        <v>288</v>
      </c>
      <c r="G9" s="17" t="s">
        <v>213</v>
      </c>
      <c r="H9" s="17" t="s">
        <v>214</v>
      </c>
      <c r="I9" s="21">
        <f>4185+275+150</f>
        <v>4610</v>
      </c>
    </row>
    <row r="10" spans="1:9" s="26" customFormat="1" ht="39.75" customHeight="1">
      <c r="A10" s="229">
        <v>3</v>
      </c>
      <c r="B10" s="209">
        <v>11</v>
      </c>
      <c r="C10" s="155">
        <v>1</v>
      </c>
      <c r="D10" s="156"/>
      <c r="E10" s="88" t="s">
        <v>290</v>
      </c>
      <c r="F10" s="24" t="s">
        <v>288</v>
      </c>
      <c r="G10" s="17" t="s">
        <v>405</v>
      </c>
      <c r="H10" s="17" t="s">
        <v>215</v>
      </c>
      <c r="I10" s="21">
        <f>3610+275+150</f>
        <v>4035</v>
      </c>
    </row>
    <row r="11" spans="1:9" s="26" customFormat="1" ht="39.75" customHeight="1">
      <c r="A11" s="229">
        <v>4</v>
      </c>
      <c r="B11" s="209">
        <v>11</v>
      </c>
      <c r="C11" s="155">
        <v>1</v>
      </c>
      <c r="D11" s="156"/>
      <c r="E11" s="88" t="s">
        <v>290</v>
      </c>
      <c r="F11" s="24" t="s">
        <v>288</v>
      </c>
      <c r="G11" s="17" t="s">
        <v>216</v>
      </c>
      <c r="H11" s="17" t="s">
        <v>217</v>
      </c>
      <c r="I11" s="21">
        <f>3260+275+150</f>
        <v>3685</v>
      </c>
    </row>
    <row r="12" spans="1:9" s="26" customFormat="1" ht="39.75" customHeight="1">
      <c r="A12" s="229">
        <v>5</v>
      </c>
      <c r="B12" s="209">
        <v>11</v>
      </c>
      <c r="C12" s="155">
        <v>1</v>
      </c>
      <c r="D12" s="156"/>
      <c r="E12" s="88" t="s">
        <v>290</v>
      </c>
      <c r="F12" s="24" t="s">
        <v>288</v>
      </c>
      <c r="G12" s="17" t="s">
        <v>218</v>
      </c>
      <c r="H12" s="17" t="s">
        <v>219</v>
      </c>
      <c r="I12" s="21">
        <f>3260+275+150</f>
        <v>3685</v>
      </c>
    </row>
    <row r="13" spans="1:9" s="26" customFormat="1" ht="39.75" customHeight="1">
      <c r="A13" s="229">
        <v>6</v>
      </c>
      <c r="B13" s="209">
        <v>11</v>
      </c>
      <c r="C13" s="155">
        <v>1</v>
      </c>
      <c r="D13" s="156"/>
      <c r="E13" s="88" t="s">
        <v>290</v>
      </c>
      <c r="F13" s="24" t="s">
        <v>288</v>
      </c>
      <c r="G13" s="16" t="s">
        <v>220</v>
      </c>
      <c r="H13" s="17" t="s">
        <v>221</v>
      </c>
      <c r="I13" s="21">
        <f>3075+275+150</f>
        <v>3500</v>
      </c>
    </row>
    <row r="14" spans="1:9" s="26" customFormat="1" ht="39.75" customHeight="1">
      <c r="A14" s="229">
        <v>7</v>
      </c>
      <c r="B14" s="209">
        <v>11</v>
      </c>
      <c r="C14" s="155"/>
      <c r="D14" s="156">
        <v>1</v>
      </c>
      <c r="E14" s="88" t="s">
        <v>290</v>
      </c>
      <c r="F14" s="24" t="s">
        <v>288</v>
      </c>
      <c r="G14" s="16" t="s">
        <v>222</v>
      </c>
      <c r="H14" s="17" t="s">
        <v>223</v>
      </c>
      <c r="I14" s="21">
        <f>3075+275+150</f>
        <v>3500</v>
      </c>
    </row>
    <row r="15" spans="1:9" s="26" customFormat="1" ht="39.75" customHeight="1">
      <c r="A15" s="229">
        <v>8</v>
      </c>
      <c r="B15" s="209">
        <v>11</v>
      </c>
      <c r="C15" s="155"/>
      <c r="D15" s="156">
        <v>1</v>
      </c>
      <c r="E15" s="88" t="s">
        <v>290</v>
      </c>
      <c r="F15" s="24" t="s">
        <v>288</v>
      </c>
      <c r="G15" s="16" t="s">
        <v>224</v>
      </c>
      <c r="H15" s="17" t="s">
        <v>225</v>
      </c>
      <c r="I15" s="18">
        <f>3075+200+75+150</f>
        <v>3500</v>
      </c>
    </row>
    <row r="16" spans="1:9" s="26" customFormat="1" ht="39.75" customHeight="1">
      <c r="A16" s="229">
        <v>9</v>
      </c>
      <c r="B16" s="209">
        <v>11</v>
      </c>
      <c r="C16" s="155">
        <v>1</v>
      </c>
      <c r="D16" s="156"/>
      <c r="E16" s="88" t="s">
        <v>290</v>
      </c>
      <c r="F16" s="24" t="s">
        <v>288</v>
      </c>
      <c r="G16" s="16" t="s">
        <v>226</v>
      </c>
      <c r="H16" s="17" t="s">
        <v>227</v>
      </c>
      <c r="I16" s="21">
        <f>3010+275+150</f>
        <v>3435</v>
      </c>
    </row>
    <row r="17" spans="1:9" s="26" customFormat="1" ht="39.75" customHeight="1">
      <c r="A17" s="229">
        <v>10</v>
      </c>
      <c r="B17" s="209">
        <v>11</v>
      </c>
      <c r="C17" s="155">
        <v>1</v>
      </c>
      <c r="D17" s="156"/>
      <c r="E17" s="88" t="s">
        <v>290</v>
      </c>
      <c r="F17" s="24" t="s">
        <v>289</v>
      </c>
      <c r="G17" s="17" t="s">
        <v>228</v>
      </c>
      <c r="H17" s="17" t="s">
        <v>206</v>
      </c>
      <c r="I17" s="21">
        <f>3010+275+150</f>
        <v>3435</v>
      </c>
    </row>
    <row r="18" spans="1:9" s="26" customFormat="1" ht="39.75" customHeight="1">
      <c r="A18" s="229">
        <v>11</v>
      </c>
      <c r="B18" s="209">
        <v>11</v>
      </c>
      <c r="C18" s="155">
        <v>1</v>
      </c>
      <c r="D18" s="156"/>
      <c r="E18" s="88" t="s">
        <v>290</v>
      </c>
      <c r="F18" s="24" t="s">
        <v>289</v>
      </c>
      <c r="G18" s="17" t="s">
        <v>230</v>
      </c>
      <c r="H18" s="17" t="s">
        <v>229</v>
      </c>
      <c r="I18" s="21">
        <f>3010+275+150</f>
        <v>3435</v>
      </c>
    </row>
    <row r="19" spans="1:9" s="26" customFormat="1" ht="39.75" customHeight="1">
      <c r="A19" s="229">
        <v>12</v>
      </c>
      <c r="B19" s="209"/>
      <c r="C19" s="155">
        <v>1</v>
      </c>
      <c r="D19" s="156"/>
      <c r="E19" s="88" t="s">
        <v>290</v>
      </c>
      <c r="F19" s="24" t="s">
        <v>289</v>
      </c>
      <c r="G19" s="16" t="s">
        <v>380</v>
      </c>
      <c r="H19" s="17" t="s">
        <v>229</v>
      </c>
      <c r="I19" s="21">
        <f>3285+150</f>
        <v>3435</v>
      </c>
    </row>
    <row r="20" spans="1:9" s="26" customFormat="1" ht="39.75" customHeight="1">
      <c r="A20" s="229">
        <v>13</v>
      </c>
      <c r="B20" s="209">
        <v>11</v>
      </c>
      <c r="C20" s="155">
        <v>1</v>
      </c>
      <c r="D20" s="156"/>
      <c r="E20" s="88" t="s">
        <v>290</v>
      </c>
      <c r="F20" s="24" t="s">
        <v>289</v>
      </c>
      <c r="G20" s="17" t="s">
        <v>232</v>
      </c>
      <c r="H20" s="17" t="s">
        <v>229</v>
      </c>
      <c r="I20" s="21">
        <f>3010+275+150</f>
        <v>3435</v>
      </c>
    </row>
    <row r="21" spans="1:9" s="26" customFormat="1" ht="39.75" customHeight="1">
      <c r="A21" s="229">
        <v>14</v>
      </c>
      <c r="B21" s="209">
        <v>11</v>
      </c>
      <c r="C21" s="155">
        <v>1</v>
      </c>
      <c r="D21" s="156"/>
      <c r="E21" s="88" t="s">
        <v>290</v>
      </c>
      <c r="F21" s="24" t="s">
        <v>289</v>
      </c>
      <c r="G21" s="17" t="s">
        <v>233</v>
      </c>
      <c r="H21" s="17" t="s">
        <v>231</v>
      </c>
      <c r="I21" s="21">
        <f>3010+275</f>
        <v>3285</v>
      </c>
    </row>
    <row r="22" spans="1:9" s="26" customFormat="1" ht="39.75" customHeight="1">
      <c r="A22" s="229">
        <v>15</v>
      </c>
      <c r="B22" s="209">
        <v>11</v>
      </c>
      <c r="C22" s="155">
        <v>1</v>
      </c>
      <c r="D22" s="156"/>
      <c r="E22" s="88" t="s">
        <v>292</v>
      </c>
      <c r="F22" s="24" t="s">
        <v>289</v>
      </c>
      <c r="G22" s="17" t="s">
        <v>234</v>
      </c>
      <c r="H22" s="17" t="s">
        <v>231</v>
      </c>
      <c r="I22" s="21">
        <f aca="true" t="shared" si="0" ref="I22:I28">3010+275+150</f>
        <v>3435</v>
      </c>
    </row>
    <row r="23" spans="1:9" s="26" customFormat="1" ht="39.75" customHeight="1">
      <c r="A23" s="229">
        <v>16</v>
      </c>
      <c r="B23" s="209">
        <v>11</v>
      </c>
      <c r="C23" s="155">
        <v>1</v>
      </c>
      <c r="D23" s="156"/>
      <c r="E23" s="88" t="s">
        <v>292</v>
      </c>
      <c r="F23" s="24" t="s">
        <v>289</v>
      </c>
      <c r="G23" s="17" t="s">
        <v>235</v>
      </c>
      <c r="H23" s="17" t="s">
        <v>229</v>
      </c>
      <c r="I23" s="21">
        <f t="shared" si="0"/>
        <v>3435</v>
      </c>
    </row>
    <row r="24" spans="1:9" s="26" customFormat="1" ht="39.75" customHeight="1">
      <c r="A24" s="229">
        <v>17</v>
      </c>
      <c r="B24" s="209">
        <v>11</v>
      </c>
      <c r="C24" s="155">
        <v>1</v>
      </c>
      <c r="D24" s="156"/>
      <c r="E24" s="88" t="s">
        <v>290</v>
      </c>
      <c r="F24" s="24" t="s">
        <v>289</v>
      </c>
      <c r="G24" s="17" t="s">
        <v>236</v>
      </c>
      <c r="H24" s="17" t="s">
        <v>231</v>
      </c>
      <c r="I24" s="21">
        <f t="shared" si="0"/>
        <v>3435</v>
      </c>
    </row>
    <row r="25" spans="1:9" s="26" customFormat="1" ht="39.75" customHeight="1">
      <c r="A25" s="229">
        <v>18</v>
      </c>
      <c r="B25" s="209">
        <v>11</v>
      </c>
      <c r="C25" s="155">
        <v>1</v>
      </c>
      <c r="D25" s="156"/>
      <c r="E25" s="88" t="s">
        <v>290</v>
      </c>
      <c r="F25" s="24" t="s">
        <v>289</v>
      </c>
      <c r="G25" s="17" t="s">
        <v>237</v>
      </c>
      <c r="H25" s="17" t="s">
        <v>229</v>
      </c>
      <c r="I25" s="21">
        <f t="shared" si="0"/>
        <v>3435</v>
      </c>
    </row>
    <row r="26" spans="1:9" s="26" customFormat="1" ht="39.75" customHeight="1">
      <c r="A26" s="229">
        <v>19</v>
      </c>
      <c r="B26" s="209">
        <v>11</v>
      </c>
      <c r="C26" s="155">
        <v>1</v>
      </c>
      <c r="D26" s="156"/>
      <c r="E26" s="88" t="s">
        <v>290</v>
      </c>
      <c r="F26" s="24" t="s">
        <v>289</v>
      </c>
      <c r="G26" s="17" t="s">
        <v>238</v>
      </c>
      <c r="H26" s="17" t="s">
        <v>231</v>
      </c>
      <c r="I26" s="21">
        <f t="shared" si="0"/>
        <v>3435</v>
      </c>
    </row>
    <row r="27" spans="1:9" s="26" customFormat="1" ht="39.75" customHeight="1">
      <c r="A27" s="229">
        <v>20</v>
      </c>
      <c r="B27" s="209">
        <v>11</v>
      </c>
      <c r="C27" s="155">
        <v>1</v>
      </c>
      <c r="D27" s="156"/>
      <c r="E27" s="88" t="s">
        <v>290</v>
      </c>
      <c r="F27" s="24" t="s">
        <v>289</v>
      </c>
      <c r="G27" s="17" t="s">
        <v>426</v>
      </c>
      <c r="H27" s="17" t="s">
        <v>229</v>
      </c>
      <c r="I27" s="21">
        <v>3455</v>
      </c>
    </row>
    <row r="28" spans="1:9" s="26" customFormat="1" ht="39.75" customHeight="1">
      <c r="A28" s="229">
        <v>21</v>
      </c>
      <c r="B28" s="209">
        <v>11</v>
      </c>
      <c r="C28" s="155">
        <v>1</v>
      </c>
      <c r="D28" s="156"/>
      <c r="E28" s="88" t="s">
        <v>290</v>
      </c>
      <c r="F28" s="24" t="s">
        <v>289</v>
      </c>
      <c r="G28" s="17" t="s">
        <v>239</v>
      </c>
      <c r="H28" s="17" t="s">
        <v>229</v>
      </c>
      <c r="I28" s="21">
        <f t="shared" si="0"/>
        <v>3435</v>
      </c>
    </row>
    <row r="29" spans="1:9" s="26" customFormat="1" ht="39.75" customHeight="1">
      <c r="A29" s="229">
        <v>22</v>
      </c>
      <c r="B29" s="209">
        <v>11</v>
      </c>
      <c r="C29" s="155">
        <v>1</v>
      </c>
      <c r="D29" s="156"/>
      <c r="E29" s="88" t="s">
        <v>290</v>
      </c>
      <c r="F29" s="24" t="s">
        <v>289</v>
      </c>
      <c r="G29" s="17" t="s">
        <v>240</v>
      </c>
      <c r="H29" s="17" t="s">
        <v>183</v>
      </c>
      <c r="I29" s="21">
        <f>3160+275+150</f>
        <v>3585</v>
      </c>
    </row>
    <row r="30" spans="1:9" s="26" customFormat="1" ht="39.75" customHeight="1">
      <c r="A30" s="229">
        <v>23</v>
      </c>
      <c r="B30" s="209">
        <v>11</v>
      </c>
      <c r="C30" s="155">
        <v>1</v>
      </c>
      <c r="D30" s="156"/>
      <c r="E30" s="88" t="s">
        <v>290</v>
      </c>
      <c r="F30" s="24" t="s">
        <v>289</v>
      </c>
      <c r="G30" s="17" t="s">
        <v>241</v>
      </c>
      <c r="H30" s="17" t="s">
        <v>242</v>
      </c>
      <c r="I30" s="21">
        <f>3000+6+275+150</f>
        <v>3431</v>
      </c>
    </row>
    <row r="31" spans="1:9" s="26" customFormat="1" ht="39.75" customHeight="1" thickBot="1">
      <c r="A31" s="229">
        <v>24</v>
      </c>
      <c r="B31" s="223">
        <v>11</v>
      </c>
      <c r="C31" s="190">
        <v>1</v>
      </c>
      <c r="D31" s="191"/>
      <c r="E31" s="88" t="s">
        <v>290</v>
      </c>
      <c r="F31" s="144" t="s">
        <v>289</v>
      </c>
      <c r="G31" s="31" t="s">
        <v>243</v>
      </c>
      <c r="H31" s="31" t="s">
        <v>242</v>
      </c>
      <c r="I31" s="145">
        <f>3000+6+275+150</f>
        <v>3431</v>
      </c>
    </row>
    <row r="32" spans="1:9" s="26" customFormat="1" ht="39.75" customHeight="1" thickBot="1">
      <c r="A32" s="229">
        <v>25</v>
      </c>
      <c r="B32" s="216"/>
      <c r="C32" s="160">
        <v>1</v>
      </c>
      <c r="D32" s="161"/>
      <c r="E32" s="88" t="s">
        <v>290</v>
      </c>
      <c r="F32" s="144" t="s">
        <v>289</v>
      </c>
      <c r="G32" s="302" t="s">
        <v>487</v>
      </c>
      <c r="H32" s="302" t="s">
        <v>217</v>
      </c>
      <c r="I32" s="303"/>
    </row>
    <row r="33" spans="1:9" s="26" customFormat="1" ht="39.75" customHeight="1" thickBot="1">
      <c r="A33" s="229">
        <v>26</v>
      </c>
      <c r="B33" s="223">
        <v>11</v>
      </c>
      <c r="C33" s="190">
        <v>1</v>
      </c>
      <c r="D33" s="191"/>
      <c r="E33" s="88" t="s">
        <v>290</v>
      </c>
      <c r="F33" s="144" t="s">
        <v>289</v>
      </c>
      <c r="G33" s="31" t="s">
        <v>488</v>
      </c>
      <c r="H33" s="31" t="s">
        <v>231</v>
      </c>
      <c r="I33" s="145">
        <f>3000+6+275+150</f>
        <v>3431</v>
      </c>
    </row>
    <row r="34" spans="1:9" s="26" customFormat="1" ht="39.75" customHeight="1">
      <c r="A34" s="52"/>
      <c r="B34" s="159"/>
      <c r="C34" s="162"/>
      <c r="D34" s="162"/>
      <c r="E34" s="162"/>
      <c r="F34" s="71"/>
      <c r="G34" s="54"/>
      <c r="H34" s="54"/>
      <c r="I34" s="152"/>
    </row>
    <row r="35" spans="1:9" s="26" customFormat="1" ht="39.75" customHeight="1">
      <c r="A35" s="52"/>
      <c r="B35" s="159"/>
      <c r="C35" s="162"/>
      <c r="D35" s="162"/>
      <c r="E35" s="162"/>
      <c r="F35" s="94" t="s">
        <v>347</v>
      </c>
      <c r="G35" s="188">
        <f>SUM(C8:C33)</f>
        <v>24</v>
      </c>
      <c r="H35" s="187"/>
      <c r="I35" s="152"/>
    </row>
    <row r="36" spans="1:9" s="26" customFormat="1" ht="39.75" customHeight="1">
      <c r="A36" s="52"/>
      <c r="B36" s="159"/>
      <c r="C36" s="162"/>
      <c r="D36" s="162"/>
      <c r="E36" s="162"/>
      <c r="F36" s="94" t="s">
        <v>348</v>
      </c>
      <c r="G36" s="189">
        <f>SUM(D8:D33)</f>
        <v>2</v>
      </c>
      <c r="H36" s="54"/>
      <c r="I36" s="152"/>
    </row>
    <row r="37" spans="1:9" s="26" customFormat="1" ht="39.75" customHeight="1">
      <c r="A37" s="52"/>
      <c r="B37" s="159"/>
      <c r="C37" s="162"/>
      <c r="D37" s="162"/>
      <c r="E37" s="162"/>
      <c r="F37" s="71"/>
      <c r="G37" s="54"/>
      <c r="H37" s="54"/>
      <c r="I37" s="152"/>
    </row>
    <row r="38" spans="1:9" s="26" customFormat="1" ht="39.75" customHeight="1">
      <c r="A38" s="57"/>
      <c r="B38" s="192"/>
      <c r="C38" s="192"/>
      <c r="D38" s="192"/>
      <c r="E38" s="192"/>
      <c r="F38" s="58"/>
      <c r="G38" s="59"/>
      <c r="H38" s="60"/>
      <c r="I38" s="61"/>
    </row>
    <row r="39" ht="12.75" customHeight="1">
      <c r="F39" s="12"/>
    </row>
    <row r="40" spans="7:9" ht="12.75" customHeight="1">
      <c r="G40" s="5"/>
      <c r="H40" s="7"/>
      <c r="I40" s="6"/>
    </row>
    <row r="41" spans="6:9" ht="12.75" customHeight="1">
      <c r="F41" s="355"/>
      <c r="G41" s="355"/>
      <c r="H41" s="351"/>
      <c r="I41" s="351"/>
    </row>
    <row r="42" spans="7:9" ht="12.75" customHeight="1">
      <c r="G42" s="5"/>
      <c r="H42" s="352"/>
      <c r="I42" s="352"/>
    </row>
    <row r="43" spans="8:9" ht="12.75" customHeight="1">
      <c r="H43" s="354"/>
      <c r="I43" s="354"/>
    </row>
    <row r="44" spans="8:9" ht="12.75" customHeight="1">
      <c r="H44" s="354"/>
      <c r="I44" s="354"/>
    </row>
  </sheetData>
  <sheetProtection/>
  <mergeCells count="6">
    <mergeCell ref="H44:I44"/>
    <mergeCell ref="F41:G41"/>
    <mergeCell ref="H43:I43"/>
    <mergeCell ref="H2:I2"/>
    <mergeCell ref="H41:I41"/>
    <mergeCell ref="H42:I42"/>
  </mergeCells>
  <printOptions horizontalCentered="1"/>
  <pageMargins left="0.2362204724409449" right="0.1968503937007874" top="0" bottom="0" header="0" footer="0"/>
  <pageSetup horizontalDpi="600" verticalDpi="600" orientation="landscape" paperSize="5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Y78"/>
  <sheetViews>
    <sheetView showGridLines="0" zoomScalePageLayoutView="0" workbookViewId="0" topLeftCell="A49">
      <selection activeCell="G30" sqref="G30"/>
    </sheetView>
  </sheetViews>
  <sheetFormatPr defaultColWidth="11.421875" defaultRowHeight="12.75" customHeight="1"/>
  <cols>
    <col min="1" max="1" width="4.7109375" style="1" customWidth="1"/>
    <col min="2" max="2" width="6.7109375" style="1" customWidth="1"/>
    <col min="3" max="4" width="1.7109375" style="185" customWidth="1"/>
    <col min="5" max="6" width="15.7109375" style="2" customWidth="1"/>
    <col min="7" max="7" width="40.7109375" style="1" customWidth="1"/>
    <col min="8" max="8" width="25.7109375" style="32" customWidth="1"/>
    <col min="9" max="9" width="11.7109375" style="3" customWidth="1"/>
    <col min="10" max="10" width="15.421875" style="1" customWidth="1"/>
    <col min="11" max="11" width="28.140625" style="1" customWidth="1"/>
    <col min="12" max="16384" width="11.421875" style="1" customWidth="1"/>
  </cols>
  <sheetData>
    <row r="1" spans="2:11" ht="59.25" customHeight="1">
      <c r="B1" s="166"/>
      <c r="C1" s="163"/>
      <c r="D1" s="163"/>
      <c r="E1" s="1"/>
      <c r="F1" s="42"/>
      <c r="G1" s="5"/>
      <c r="H1" s="39"/>
      <c r="I1" s="6"/>
      <c r="J1" s="5"/>
      <c r="K1" s="5"/>
    </row>
    <row r="2" spans="1:11" ht="15" customHeight="1">
      <c r="A2" s="8"/>
      <c r="B2" s="219"/>
      <c r="C2" s="164"/>
      <c r="D2" s="164"/>
      <c r="E2" s="8"/>
      <c r="F2" s="11"/>
      <c r="G2" s="8"/>
      <c r="H2" s="8"/>
      <c r="I2" s="8"/>
      <c r="J2" s="10"/>
      <c r="K2" s="10"/>
    </row>
    <row r="3" spans="1:13" ht="15" customHeight="1">
      <c r="A3" s="8" t="s">
        <v>744</v>
      </c>
      <c r="B3" s="219"/>
      <c r="C3" s="164"/>
      <c r="D3" s="164"/>
      <c r="E3" s="8"/>
      <c r="F3" s="11"/>
      <c r="G3" s="8"/>
      <c r="H3" s="8"/>
      <c r="I3" s="8" t="s">
        <v>3</v>
      </c>
      <c r="J3" s="69"/>
      <c r="K3" s="69"/>
      <c r="L3" s="8"/>
      <c r="M3" s="8"/>
    </row>
    <row r="4" spans="1:13" ht="15" customHeight="1">
      <c r="A4" s="8" t="s">
        <v>353</v>
      </c>
      <c r="B4" s="219"/>
      <c r="C4" s="164"/>
      <c r="D4" s="164"/>
      <c r="E4" s="8"/>
      <c r="F4" s="11"/>
      <c r="G4" s="8"/>
      <c r="H4" s="8"/>
      <c r="I4" s="206" t="s">
        <v>450</v>
      </c>
      <c r="J4" s="69"/>
      <c r="K4" s="69"/>
      <c r="L4" s="8"/>
      <c r="M4" s="8"/>
    </row>
    <row r="5" spans="1:13" ht="12.75" customHeight="1">
      <c r="A5" s="8" t="s">
        <v>743</v>
      </c>
      <c r="B5" s="166"/>
      <c r="C5" s="164"/>
      <c r="D5" s="164"/>
      <c r="E5" s="8"/>
      <c r="F5" s="11"/>
      <c r="G5" s="8"/>
      <c r="H5" s="39"/>
      <c r="I5" s="8" t="s">
        <v>4</v>
      </c>
      <c r="J5" s="69"/>
      <c r="K5" s="69"/>
      <c r="L5" s="8"/>
      <c r="M5" s="8"/>
    </row>
    <row r="6" spans="9:11" ht="12.75" customHeight="1">
      <c r="I6" s="1"/>
      <c r="J6" s="2"/>
      <c r="K6" s="2"/>
    </row>
    <row r="7" spans="1:11" ht="30" customHeight="1">
      <c r="A7" s="48" t="s">
        <v>2</v>
      </c>
      <c r="B7" s="260" t="s">
        <v>342</v>
      </c>
      <c r="C7" s="142" t="s">
        <v>345</v>
      </c>
      <c r="D7" s="143" t="s">
        <v>346</v>
      </c>
      <c r="E7" s="48" t="s">
        <v>5</v>
      </c>
      <c r="F7" s="49" t="s">
        <v>286</v>
      </c>
      <c r="G7" s="48" t="s">
        <v>0</v>
      </c>
      <c r="H7" s="139" t="s">
        <v>343</v>
      </c>
      <c r="I7" s="259" t="s">
        <v>359</v>
      </c>
      <c r="J7" s="47" t="s">
        <v>323</v>
      </c>
      <c r="K7" s="47" t="s">
        <v>351</v>
      </c>
    </row>
    <row r="8" spans="1:51" s="272" customFormat="1" ht="24.75" customHeight="1">
      <c r="A8" s="249">
        <v>1</v>
      </c>
      <c r="B8" s="284">
        <v>184</v>
      </c>
      <c r="C8" s="197"/>
      <c r="D8" s="198"/>
      <c r="E8" s="295" t="s">
        <v>454</v>
      </c>
      <c r="F8" s="296" t="s">
        <v>255</v>
      </c>
      <c r="G8" s="297" t="s">
        <v>732</v>
      </c>
      <c r="H8" s="241" t="s">
        <v>7</v>
      </c>
      <c r="I8" s="304">
        <v>15000</v>
      </c>
      <c r="J8" s="298" t="s">
        <v>455</v>
      </c>
      <c r="K8" s="284" t="s">
        <v>506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</row>
    <row r="9" spans="1:51" ht="24.75" customHeight="1">
      <c r="A9" s="249">
        <v>2</v>
      </c>
      <c r="B9" s="284">
        <v>189</v>
      </c>
      <c r="C9" s="197"/>
      <c r="D9" s="198">
        <v>1</v>
      </c>
      <c r="E9" s="295" t="s">
        <v>456</v>
      </c>
      <c r="F9" s="296" t="s">
        <v>255</v>
      </c>
      <c r="G9" s="297" t="s">
        <v>6</v>
      </c>
      <c r="H9" s="241" t="s">
        <v>273</v>
      </c>
      <c r="I9" s="299">
        <v>7000</v>
      </c>
      <c r="J9" s="298" t="s">
        <v>391</v>
      </c>
      <c r="K9" s="284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</row>
    <row r="10" spans="1:51" s="272" customFormat="1" ht="24.75" customHeight="1">
      <c r="A10" s="249">
        <v>3</v>
      </c>
      <c r="B10" s="284">
        <v>188</v>
      </c>
      <c r="C10" s="197"/>
      <c r="D10" s="198"/>
      <c r="E10" s="295" t="s">
        <v>457</v>
      </c>
      <c r="F10" s="296" t="s">
        <v>256</v>
      </c>
      <c r="G10" s="297" t="s">
        <v>259</v>
      </c>
      <c r="H10" s="241" t="s">
        <v>260</v>
      </c>
      <c r="I10" s="299">
        <v>7000</v>
      </c>
      <c r="J10" s="298" t="s">
        <v>391</v>
      </c>
      <c r="K10" s="284" t="s">
        <v>739</v>
      </c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</row>
    <row r="11" spans="1:51" s="272" customFormat="1" ht="24.75" customHeight="1">
      <c r="A11" s="249">
        <v>4</v>
      </c>
      <c r="B11" s="284">
        <v>188</v>
      </c>
      <c r="C11" s="197"/>
      <c r="D11" s="198"/>
      <c r="E11" s="295" t="s">
        <v>458</v>
      </c>
      <c r="F11" s="296" t="s">
        <v>256</v>
      </c>
      <c r="G11" s="297" t="s">
        <v>399</v>
      </c>
      <c r="H11" s="241" t="s">
        <v>260</v>
      </c>
      <c r="I11" s="299">
        <v>7000</v>
      </c>
      <c r="J11" s="298" t="s">
        <v>459</v>
      </c>
      <c r="K11" s="284" t="s">
        <v>506</v>
      </c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</row>
    <row r="12" spans="1:11" ht="24.75" customHeight="1">
      <c r="A12" s="249">
        <v>5</v>
      </c>
      <c r="B12" s="135">
        <v>189</v>
      </c>
      <c r="C12" s="197">
        <v>1</v>
      </c>
      <c r="D12" s="198"/>
      <c r="E12" s="62" t="s">
        <v>460</v>
      </c>
      <c r="F12" s="63" t="s">
        <v>462</v>
      </c>
      <c r="G12" s="37" t="s">
        <v>463</v>
      </c>
      <c r="H12" s="13" t="s">
        <v>464</v>
      </c>
      <c r="I12" s="67">
        <v>3100</v>
      </c>
      <c r="J12" s="100" t="s">
        <v>453</v>
      </c>
      <c r="K12" s="135"/>
    </row>
    <row r="13" spans="1:11" ht="24.75" customHeight="1">
      <c r="A13" s="249">
        <v>6</v>
      </c>
      <c r="B13" s="135">
        <v>184</v>
      </c>
      <c r="C13" s="197">
        <v>1</v>
      </c>
      <c r="D13" s="198"/>
      <c r="E13" s="62" t="s">
        <v>489</v>
      </c>
      <c r="F13" s="63" t="s">
        <v>255</v>
      </c>
      <c r="G13" s="37" t="s">
        <v>490</v>
      </c>
      <c r="H13" s="13" t="s">
        <v>7</v>
      </c>
      <c r="I13" s="67">
        <v>9000</v>
      </c>
      <c r="J13" s="100" t="s">
        <v>491</v>
      </c>
      <c r="K13" s="135"/>
    </row>
    <row r="14" spans="1:11" s="5" customFormat="1" ht="24.75" customHeight="1">
      <c r="A14" s="249">
        <v>7</v>
      </c>
      <c r="B14" s="135">
        <v>183</v>
      </c>
      <c r="C14" s="197">
        <v>1</v>
      </c>
      <c r="D14" s="198"/>
      <c r="E14" s="62" t="s">
        <v>492</v>
      </c>
      <c r="F14" s="13" t="s">
        <v>493</v>
      </c>
      <c r="G14" s="63" t="s">
        <v>494</v>
      </c>
      <c r="H14" s="261" t="s">
        <v>495</v>
      </c>
      <c r="I14" s="67">
        <v>9000</v>
      </c>
      <c r="J14" s="100" t="s">
        <v>496</v>
      </c>
      <c r="K14" s="284"/>
    </row>
    <row r="15" spans="1:11" ht="24.75" customHeight="1">
      <c r="A15" s="249">
        <v>8</v>
      </c>
      <c r="B15" s="136">
        <v>188</v>
      </c>
      <c r="C15" s="197">
        <v>1</v>
      </c>
      <c r="D15" s="198"/>
      <c r="E15" s="62" t="s">
        <v>532</v>
      </c>
      <c r="F15" s="63" t="s">
        <v>534</v>
      </c>
      <c r="G15" s="64" t="s">
        <v>537</v>
      </c>
      <c r="H15" s="13" t="s">
        <v>538</v>
      </c>
      <c r="I15" s="38">
        <v>7000</v>
      </c>
      <c r="J15" s="101" t="s">
        <v>536</v>
      </c>
      <c r="K15" s="135"/>
    </row>
    <row r="16" spans="1:11" ht="24.75" customHeight="1">
      <c r="A16" s="249">
        <v>9</v>
      </c>
      <c r="B16" s="136">
        <v>188</v>
      </c>
      <c r="C16" s="197">
        <v>1</v>
      </c>
      <c r="D16" s="198"/>
      <c r="E16" s="62" t="s">
        <v>540</v>
      </c>
      <c r="F16" s="63" t="s">
        <v>534</v>
      </c>
      <c r="G16" s="13" t="s">
        <v>539</v>
      </c>
      <c r="H16" s="13" t="s">
        <v>535</v>
      </c>
      <c r="I16" s="38">
        <v>7000</v>
      </c>
      <c r="J16" s="101" t="s">
        <v>536</v>
      </c>
      <c r="K16" s="135"/>
    </row>
    <row r="17" spans="1:11" ht="24.75" customHeight="1">
      <c r="A17" s="249">
        <v>10</v>
      </c>
      <c r="B17" s="136">
        <v>188</v>
      </c>
      <c r="C17" s="197">
        <v>1</v>
      </c>
      <c r="D17" s="198"/>
      <c r="E17" s="62" t="s">
        <v>533</v>
      </c>
      <c r="F17" s="63" t="s">
        <v>534</v>
      </c>
      <c r="G17" s="64" t="s">
        <v>541</v>
      </c>
      <c r="H17" s="13" t="s">
        <v>260</v>
      </c>
      <c r="I17" s="38">
        <v>7000</v>
      </c>
      <c r="J17" s="101" t="s">
        <v>536</v>
      </c>
      <c r="K17" s="135"/>
    </row>
    <row r="18" spans="1:11" s="292" customFormat="1" ht="24.75" customHeight="1">
      <c r="A18" s="249">
        <v>11</v>
      </c>
      <c r="B18" s="308">
        <v>189</v>
      </c>
      <c r="C18" s="309">
        <v>1</v>
      </c>
      <c r="D18" s="310"/>
      <c r="E18" s="311" t="s">
        <v>542</v>
      </c>
      <c r="F18" s="312" t="s">
        <v>373</v>
      </c>
      <c r="G18" s="313" t="s">
        <v>543</v>
      </c>
      <c r="H18" s="313" t="s">
        <v>544</v>
      </c>
      <c r="I18" s="314">
        <v>5000</v>
      </c>
      <c r="J18" s="315" t="s">
        <v>545</v>
      </c>
      <c r="K18" s="316"/>
    </row>
    <row r="19" spans="1:11" s="292" customFormat="1" ht="24.75" customHeight="1">
      <c r="A19" s="249">
        <v>12</v>
      </c>
      <c r="B19" s="308">
        <v>189</v>
      </c>
      <c r="C19" s="309">
        <v>1</v>
      </c>
      <c r="D19" s="310"/>
      <c r="E19" s="311" t="s">
        <v>546</v>
      </c>
      <c r="F19" s="63" t="s">
        <v>547</v>
      </c>
      <c r="G19" s="317" t="s">
        <v>548</v>
      </c>
      <c r="H19" s="313" t="s">
        <v>549</v>
      </c>
      <c r="I19" s="314">
        <v>3100</v>
      </c>
      <c r="J19" s="315" t="s">
        <v>550</v>
      </c>
      <c r="K19" s="316"/>
    </row>
    <row r="20" spans="1:11" s="292" customFormat="1" ht="24.75" customHeight="1">
      <c r="A20" s="249">
        <v>13</v>
      </c>
      <c r="B20" s="308">
        <v>189</v>
      </c>
      <c r="C20" s="309">
        <v>1</v>
      </c>
      <c r="D20" s="310"/>
      <c r="E20" s="311" t="s">
        <v>551</v>
      </c>
      <c r="F20" s="318" t="s">
        <v>552</v>
      </c>
      <c r="G20" s="317" t="s">
        <v>553</v>
      </c>
      <c r="H20" s="313" t="s">
        <v>554</v>
      </c>
      <c r="I20" s="314">
        <v>3720</v>
      </c>
      <c r="J20" s="315" t="s">
        <v>550</v>
      </c>
      <c r="K20" s="316"/>
    </row>
    <row r="21" spans="1:11" s="292" customFormat="1" ht="24.75" customHeight="1">
      <c r="A21" s="249">
        <v>14</v>
      </c>
      <c r="B21" s="308">
        <v>189</v>
      </c>
      <c r="C21" s="309">
        <v>1</v>
      </c>
      <c r="D21" s="310"/>
      <c r="E21" s="311" t="s">
        <v>555</v>
      </c>
      <c r="F21" s="318" t="s">
        <v>552</v>
      </c>
      <c r="G21" s="317" t="s">
        <v>556</v>
      </c>
      <c r="H21" s="313" t="s">
        <v>557</v>
      </c>
      <c r="I21" s="314">
        <v>3720</v>
      </c>
      <c r="J21" s="315" t="s">
        <v>550</v>
      </c>
      <c r="K21" s="316"/>
    </row>
    <row r="22" spans="1:11" s="292" customFormat="1" ht="24.75" customHeight="1">
      <c r="A22" s="249">
        <v>15</v>
      </c>
      <c r="B22" s="308">
        <v>189</v>
      </c>
      <c r="C22" s="309"/>
      <c r="D22" s="310">
        <v>1</v>
      </c>
      <c r="E22" s="311" t="s">
        <v>558</v>
      </c>
      <c r="F22" s="319" t="s">
        <v>560</v>
      </c>
      <c r="G22" s="317" t="s">
        <v>559</v>
      </c>
      <c r="H22" s="313" t="s">
        <v>561</v>
      </c>
      <c r="I22" s="314">
        <v>3720</v>
      </c>
      <c r="J22" s="315" t="s">
        <v>562</v>
      </c>
      <c r="K22" s="316"/>
    </row>
    <row r="23" spans="1:11" s="292" customFormat="1" ht="24.75" customHeight="1">
      <c r="A23" s="249">
        <v>16</v>
      </c>
      <c r="B23" s="308">
        <v>189</v>
      </c>
      <c r="C23" s="309"/>
      <c r="D23" s="310">
        <v>1</v>
      </c>
      <c r="E23" s="311" t="s">
        <v>563</v>
      </c>
      <c r="F23" s="319" t="s">
        <v>255</v>
      </c>
      <c r="G23" s="317" t="s">
        <v>564</v>
      </c>
      <c r="H23" s="313" t="s">
        <v>565</v>
      </c>
      <c r="I23" s="314">
        <v>4200</v>
      </c>
      <c r="J23" s="315" t="s">
        <v>550</v>
      </c>
      <c r="K23" s="316"/>
    </row>
    <row r="24" spans="1:11" s="292" customFormat="1" ht="24.75" customHeight="1">
      <c r="A24" s="249">
        <v>17</v>
      </c>
      <c r="B24" s="308">
        <v>189</v>
      </c>
      <c r="C24" s="309"/>
      <c r="D24" s="310">
        <v>1</v>
      </c>
      <c r="E24" s="311" t="s">
        <v>569</v>
      </c>
      <c r="F24" s="63" t="s">
        <v>570</v>
      </c>
      <c r="G24" s="317" t="s">
        <v>571</v>
      </c>
      <c r="H24" s="313" t="s">
        <v>572</v>
      </c>
      <c r="I24" s="314">
        <v>3650</v>
      </c>
      <c r="J24" s="315" t="s">
        <v>550</v>
      </c>
      <c r="K24" s="316"/>
    </row>
    <row r="25" spans="1:11" s="292" customFormat="1" ht="24.75" customHeight="1">
      <c r="A25" s="249">
        <v>18</v>
      </c>
      <c r="B25" s="308">
        <v>189</v>
      </c>
      <c r="C25" s="309"/>
      <c r="D25" s="310">
        <v>1</v>
      </c>
      <c r="E25" s="311" t="s">
        <v>573</v>
      </c>
      <c r="F25" s="63" t="s">
        <v>570</v>
      </c>
      <c r="G25" s="317" t="s">
        <v>574</v>
      </c>
      <c r="H25" s="313" t="s">
        <v>575</v>
      </c>
      <c r="I25" s="314">
        <v>3650</v>
      </c>
      <c r="J25" s="315" t="s">
        <v>550</v>
      </c>
      <c r="K25" s="316"/>
    </row>
    <row r="26" spans="1:11" ht="24.75" customHeight="1">
      <c r="A26" s="249">
        <v>19</v>
      </c>
      <c r="B26" s="136">
        <v>189</v>
      </c>
      <c r="C26" s="197">
        <v>1</v>
      </c>
      <c r="D26" s="198"/>
      <c r="E26" s="62" t="s">
        <v>582</v>
      </c>
      <c r="F26" s="63" t="s">
        <v>578</v>
      </c>
      <c r="G26" s="13" t="s">
        <v>577</v>
      </c>
      <c r="H26" s="13" t="s">
        <v>576</v>
      </c>
      <c r="I26" s="38">
        <v>3100</v>
      </c>
      <c r="J26" s="101" t="s">
        <v>550</v>
      </c>
      <c r="K26" s="135"/>
    </row>
    <row r="27" spans="1:11" s="5" customFormat="1" ht="24.75" customHeight="1">
      <c r="A27" s="249">
        <v>20</v>
      </c>
      <c r="B27" s="135">
        <v>189</v>
      </c>
      <c r="C27" s="197">
        <v>1</v>
      </c>
      <c r="D27" s="198"/>
      <c r="E27" s="62" t="s">
        <v>579</v>
      </c>
      <c r="F27" s="13" t="s">
        <v>498</v>
      </c>
      <c r="G27" s="63" t="s">
        <v>627</v>
      </c>
      <c r="H27" s="66" t="s">
        <v>628</v>
      </c>
      <c r="I27" s="67">
        <v>4180</v>
      </c>
      <c r="J27" s="100" t="s">
        <v>517</v>
      </c>
      <c r="K27" s="284"/>
    </row>
    <row r="28" spans="1:11" s="5" customFormat="1" ht="24.75" customHeight="1">
      <c r="A28" s="249">
        <v>21</v>
      </c>
      <c r="B28" s="135">
        <v>189</v>
      </c>
      <c r="C28" s="197">
        <v>1</v>
      </c>
      <c r="D28" s="198"/>
      <c r="E28" s="62" t="s">
        <v>580</v>
      </c>
      <c r="F28" s="13" t="s">
        <v>629</v>
      </c>
      <c r="G28" s="63" t="s">
        <v>630</v>
      </c>
      <c r="H28" s="66" t="s">
        <v>581</v>
      </c>
      <c r="I28" s="67">
        <v>3100</v>
      </c>
      <c r="J28" s="100" t="s">
        <v>517</v>
      </c>
      <c r="K28" s="284"/>
    </row>
    <row r="29" spans="1:11" s="5" customFormat="1" ht="24.75" customHeight="1">
      <c r="A29" s="249">
        <v>22</v>
      </c>
      <c r="B29" s="135">
        <v>189</v>
      </c>
      <c r="C29" s="197"/>
      <c r="D29" s="198">
        <v>1</v>
      </c>
      <c r="E29" s="62" t="s">
        <v>583</v>
      </c>
      <c r="F29" s="13" t="s">
        <v>658</v>
      </c>
      <c r="G29" s="63" t="s">
        <v>659</v>
      </c>
      <c r="H29" s="66" t="s">
        <v>660</v>
      </c>
      <c r="I29" s="67">
        <v>3000</v>
      </c>
      <c r="J29" s="100" t="s">
        <v>599</v>
      </c>
      <c r="K29" s="284"/>
    </row>
    <row r="30" spans="1:11" s="5" customFormat="1" ht="24.75" customHeight="1">
      <c r="A30" s="249">
        <v>23</v>
      </c>
      <c r="B30" s="135">
        <v>189</v>
      </c>
      <c r="C30" s="197">
        <v>1</v>
      </c>
      <c r="D30" s="198"/>
      <c r="E30" s="62" t="s">
        <v>584</v>
      </c>
      <c r="F30" s="13" t="s">
        <v>373</v>
      </c>
      <c r="G30" s="63" t="s">
        <v>585</v>
      </c>
      <c r="H30" s="66" t="s">
        <v>631</v>
      </c>
      <c r="I30" s="67">
        <v>3000</v>
      </c>
      <c r="J30" s="100" t="s">
        <v>599</v>
      </c>
      <c r="K30" s="284"/>
    </row>
    <row r="31" spans="1:11" s="5" customFormat="1" ht="24.75" customHeight="1">
      <c r="A31" s="249">
        <v>24</v>
      </c>
      <c r="B31" s="135">
        <v>189</v>
      </c>
      <c r="C31" s="197"/>
      <c r="D31" s="198">
        <v>1</v>
      </c>
      <c r="E31" s="62" t="s">
        <v>586</v>
      </c>
      <c r="F31" s="13" t="s">
        <v>498</v>
      </c>
      <c r="G31" s="63" t="s">
        <v>632</v>
      </c>
      <c r="H31" s="66" t="s">
        <v>588</v>
      </c>
      <c r="I31" s="67">
        <v>3000</v>
      </c>
      <c r="J31" s="100" t="s">
        <v>599</v>
      </c>
      <c r="K31" s="284"/>
    </row>
    <row r="32" spans="1:11" s="5" customFormat="1" ht="24.75" customHeight="1">
      <c r="A32" s="249">
        <v>25</v>
      </c>
      <c r="B32" s="135">
        <v>189</v>
      </c>
      <c r="C32" s="197">
        <v>1</v>
      </c>
      <c r="D32" s="198"/>
      <c r="E32" s="62" t="s">
        <v>590</v>
      </c>
      <c r="F32" s="13" t="s">
        <v>498</v>
      </c>
      <c r="G32" s="63" t="s">
        <v>633</v>
      </c>
      <c r="H32" s="66" t="s">
        <v>589</v>
      </c>
      <c r="I32" s="67">
        <v>3250</v>
      </c>
      <c r="J32" s="100" t="s">
        <v>599</v>
      </c>
      <c r="K32" s="284"/>
    </row>
    <row r="33" spans="1:11" s="5" customFormat="1" ht="24.75" customHeight="1">
      <c r="A33" s="249">
        <v>26</v>
      </c>
      <c r="B33" s="135">
        <v>189</v>
      </c>
      <c r="C33" s="197"/>
      <c r="D33" s="198">
        <v>1</v>
      </c>
      <c r="E33" s="62" t="s">
        <v>634</v>
      </c>
      <c r="F33" s="13" t="s">
        <v>635</v>
      </c>
      <c r="G33" s="63" t="s">
        <v>636</v>
      </c>
      <c r="H33" s="66" t="s">
        <v>637</v>
      </c>
      <c r="I33" s="67">
        <v>3000</v>
      </c>
      <c r="J33" s="100" t="s">
        <v>599</v>
      </c>
      <c r="K33" s="284"/>
    </row>
    <row r="34" spans="1:11" s="5" customFormat="1" ht="24.75" customHeight="1">
      <c r="A34" s="249">
        <v>27</v>
      </c>
      <c r="B34" s="135">
        <v>189</v>
      </c>
      <c r="C34" s="197"/>
      <c r="D34" s="198">
        <v>1</v>
      </c>
      <c r="E34" s="62" t="s">
        <v>591</v>
      </c>
      <c r="F34" s="13" t="s">
        <v>593</v>
      </c>
      <c r="G34" s="63" t="s">
        <v>595</v>
      </c>
      <c r="H34" s="66" t="s">
        <v>638</v>
      </c>
      <c r="I34" s="67">
        <v>3000</v>
      </c>
      <c r="J34" s="100" t="s">
        <v>596</v>
      </c>
      <c r="K34" s="135"/>
    </row>
    <row r="35" spans="1:11" s="5" customFormat="1" ht="24.75" customHeight="1">
      <c r="A35" s="249">
        <v>28</v>
      </c>
      <c r="B35" s="135">
        <v>189</v>
      </c>
      <c r="C35" s="197">
        <v>1</v>
      </c>
      <c r="D35" s="198"/>
      <c r="E35" s="62" t="s">
        <v>597</v>
      </c>
      <c r="F35" s="13" t="s">
        <v>373</v>
      </c>
      <c r="G35" s="63" t="s">
        <v>598</v>
      </c>
      <c r="H35" s="66" t="s">
        <v>640</v>
      </c>
      <c r="I35" s="67">
        <v>3100</v>
      </c>
      <c r="J35" s="100" t="s">
        <v>599</v>
      </c>
      <c r="K35" s="135"/>
    </row>
    <row r="36" spans="1:11" s="5" customFormat="1" ht="24.75" customHeight="1">
      <c r="A36" s="249">
        <v>29</v>
      </c>
      <c r="B36" s="135">
        <v>189</v>
      </c>
      <c r="C36" s="197">
        <v>1</v>
      </c>
      <c r="D36" s="198"/>
      <c r="E36" s="62" t="s">
        <v>600</v>
      </c>
      <c r="F36" s="13" t="s">
        <v>601</v>
      </c>
      <c r="G36" s="63" t="s">
        <v>733</v>
      </c>
      <c r="H36" s="66" t="s">
        <v>641</v>
      </c>
      <c r="I36" s="67">
        <v>3100</v>
      </c>
      <c r="J36" s="100" t="s">
        <v>602</v>
      </c>
      <c r="K36" s="135"/>
    </row>
    <row r="37" spans="1:11" s="5" customFormat="1" ht="24.75" customHeight="1">
      <c r="A37" s="249">
        <v>30</v>
      </c>
      <c r="B37" s="135">
        <v>189</v>
      </c>
      <c r="C37" s="197">
        <v>1</v>
      </c>
      <c r="D37" s="198"/>
      <c r="E37" s="62" t="s">
        <v>609</v>
      </c>
      <c r="F37" s="13" t="s">
        <v>645</v>
      </c>
      <c r="G37" s="63" t="s">
        <v>646</v>
      </c>
      <c r="H37" s="66" t="s">
        <v>647</v>
      </c>
      <c r="I37" s="67">
        <v>3650</v>
      </c>
      <c r="J37" s="100" t="s">
        <v>596</v>
      </c>
      <c r="K37" s="135"/>
    </row>
    <row r="38" spans="1:11" s="5" customFormat="1" ht="24.75" customHeight="1">
      <c r="A38" s="249">
        <v>31</v>
      </c>
      <c r="B38" s="135">
        <v>189</v>
      </c>
      <c r="C38" s="197">
        <v>1</v>
      </c>
      <c r="D38" s="198"/>
      <c r="E38" s="62" t="s">
        <v>613</v>
      </c>
      <c r="F38" s="13" t="s">
        <v>649</v>
      </c>
      <c r="G38" s="63" t="s">
        <v>653</v>
      </c>
      <c r="H38" s="66" t="s">
        <v>655</v>
      </c>
      <c r="I38" s="67">
        <v>6875</v>
      </c>
      <c r="J38" s="100" t="s">
        <v>656</v>
      </c>
      <c r="K38" s="135"/>
    </row>
    <row r="39" spans="1:11" s="5" customFormat="1" ht="24.75" customHeight="1">
      <c r="A39" s="249">
        <v>32</v>
      </c>
      <c r="B39" s="135">
        <v>189</v>
      </c>
      <c r="C39" s="197"/>
      <c r="D39" s="198">
        <v>1</v>
      </c>
      <c r="E39" s="62" t="s">
        <v>614</v>
      </c>
      <c r="F39" s="13" t="s">
        <v>649</v>
      </c>
      <c r="G39" s="63" t="s">
        <v>654</v>
      </c>
      <c r="H39" s="66" t="s">
        <v>657</v>
      </c>
      <c r="I39" s="67">
        <v>6875</v>
      </c>
      <c r="J39" s="100" t="s">
        <v>656</v>
      </c>
      <c r="K39" s="284"/>
    </row>
    <row r="40" spans="1:11" s="5" customFormat="1" ht="24.75" customHeight="1">
      <c r="A40" s="249">
        <v>33</v>
      </c>
      <c r="B40" s="135">
        <v>189</v>
      </c>
      <c r="C40" s="197">
        <v>1</v>
      </c>
      <c r="D40" s="198"/>
      <c r="E40" s="62" t="s">
        <v>615</v>
      </c>
      <c r="F40" s="13" t="s">
        <v>601</v>
      </c>
      <c r="G40" s="63" t="s">
        <v>616</v>
      </c>
      <c r="H40" s="66" t="s">
        <v>661</v>
      </c>
      <c r="I40" s="67">
        <v>3100</v>
      </c>
      <c r="J40" s="100" t="s">
        <v>662</v>
      </c>
      <c r="K40" s="284"/>
    </row>
    <row r="41" spans="1:11" s="5" customFormat="1" ht="24.75" customHeight="1">
      <c r="A41" s="249">
        <v>34</v>
      </c>
      <c r="B41" s="135">
        <v>189</v>
      </c>
      <c r="C41" s="197">
        <v>1</v>
      </c>
      <c r="D41" s="198"/>
      <c r="E41" s="62" t="s">
        <v>617</v>
      </c>
      <c r="F41" s="13" t="s">
        <v>601</v>
      </c>
      <c r="G41" s="63" t="s">
        <v>621</v>
      </c>
      <c r="H41" s="66" t="s">
        <v>661</v>
      </c>
      <c r="I41" s="67">
        <v>3100</v>
      </c>
      <c r="J41" s="100" t="s">
        <v>663</v>
      </c>
      <c r="K41" s="284"/>
    </row>
    <row r="42" spans="1:11" s="5" customFormat="1" ht="24.75" customHeight="1">
      <c r="A42" s="249">
        <v>35</v>
      </c>
      <c r="B42" s="135">
        <v>189</v>
      </c>
      <c r="C42" s="197">
        <v>1</v>
      </c>
      <c r="D42" s="198"/>
      <c r="E42" s="62" t="s">
        <v>618</v>
      </c>
      <c r="F42" s="13" t="s">
        <v>601</v>
      </c>
      <c r="G42" s="63" t="s">
        <v>664</v>
      </c>
      <c r="H42" s="66" t="s">
        <v>661</v>
      </c>
      <c r="I42" s="67">
        <v>3100</v>
      </c>
      <c r="J42" s="100" t="s">
        <v>663</v>
      </c>
      <c r="K42" s="284"/>
    </row>
    <row r="43" spans="1:11" s="5" customFormat="1" ht="24.75" customHeight="1">
      <c r="A43" s="249">
        <v>36</v>
      </c>
      <c r="B43" s="135">
        <v>189</v>
      </c>
      <c r="C43" s="197">
        <v>1</v>
      </c>
      <c r="D43" s="198"/>
      <c r="E43" s="62" t="s">
        <v>619</v>
      </c>
      <c r="F43" s="13" t="s">
        <v>601</v>
      </c>
      <c r="G43" s="63" t="s">
        <v>665</v>
      </c>
      <c r="H43" s="66" t="s">
        <v>661</v>
      </c>
      <c r="I43" s="67">
        <v>3100</v>
      </c>
      <c r="J43" s="100" t="s">
        <v>663</v>
      </c>
      <c r="K43" s="284"/>
    </row>
    <row r="44" spans="1:11" s="5" customFormat="1" ht="24.75" customHeight="1">
      <c r="A44" s="249">
        <v>37</v>
      </c>
      <c r="B44" s="135">
        <v>189</v>
      </c>
      <c r="C44" s="197">
        <v>1</v>
      </c>
      <c r="D44" s="198"/>
      <c r="E44" s="62" t="s">
        <v>620</v>
      </c>
      <c r="F44" s="13" t="s">
        <v>629</v>
      </c>
      <c r="G44" s="63" t="s">
        <v>622</v>
      </c>
      <c r="H44" s="66" t="s">
        <v>666</v>
      </c>
      <c r="I44" s="67">
        <v>3100</v>
      </c>
      <c r="J44" s="100" t="s">
        <v>596</v>
      </c>
      <c r="K44" s="284"/>
    </row>
    <row r="45" spans="1:11" s="5" customFormat="1" ht="24.75" customHeight="1">
      <c r="A45" s="249">
        <v>38</v>
      </c>
      <c r="B45" s="135">
        <v>189</v>
      </c>
      <c r="C45" s="197">
        <v>1</v>
      </c>
      <c r="D45" s="198"/>
      <c r="E45" s="62" t="s">
        <v>623</v>
      </c>
      <c r="F45" s="13" t="s">
        <v>601</v>
      </c>
      <c r="G45" s="63" t="s">
        <v>667</v>
      </c>
      <c r="H45" s="66" t="s">
        <v>661</v>
      </c>
      <c r="I45" s="67">
        <v>3100</v>
      </c>
      <c r="J45" s="100" t="s">
        <v>596</v>
      </c>
      <c r="K45" s="284"/>
    </row>
    <row r="46" spans="1:11" s="5" customFormat="1" ht="24.75" customHeight="1">
      <c r="A46" s="249">
        <v>39</v>
      </c>
      <c r="B46" s="135">
        <v>189</v>
      </c>
      <c r="C46" s="197"/>
      <c r="D46" s="198">
        <v>1</v>
      </c>
      <c r="E46" s="62" t="s">
        <v>624</v>
      </c>
      <c r="F46" s="13" t="s">
        <v>593</v>
      </c>
      <c r="G46" s="63" t="s">
        <v>668</v>
      </c>
      <c r="H46" s="66" t="s">
        <v>625</v>
      </c>
      <c r="I46" s="67">
        <v>4888</v>
      </c>
      <c r="J46" s="100" t="s">
        <v>596</v>
      </c>
      <c r="K46" s="284"/>
    </row>
    <row r="47" spans="1:11" s="5" customFormat="1" ht="24.75" customHeight="1">
      <c r="A47" s="249">
        <v>40</v>
      </c>
      <c r="B47" s="135">
        <v>189</v>
      </c>
      <c r="C47" s="197"/>
      <c r="D47" s="198">
        <v>1</v>
      </c>
      <c r="E47" s="62" t="s">
        <v>626</v>
      </c>
      <c r="F47" s="13" t="s">
        <v>570</v>
      </c>
      <c r="G47" s="63" t="s">
        <v>669</v>
      </c>
      <c r="H47" s="66" t="s">
        <v>670</v>
      </c>
      <c r="I47" s="67">
        <v>3100</v>
      </c>
      <c r="J47" s="100" t="s">
        <v>596</v>
      </c>
      <c r="K47" s="284"/>
    </row>
    <row r="48" spans="1:11" s="5" customFormat="1" ht="24.75" customHeight="1">
      <c r="A48" s="249">
        <v>41</v>
      </c>
      <c r="B48" s="135">
        <v>189</v>
      </c>
      <c r="C48" s="197"/>
      <c r="D48" s="198">
        <v>1</v>
      </c>
      <c r="E48" s="62" t="s">
        <v>674</v>
      </c>
      <c r="F48" s="320" t="s">
        <v>675</v>
      </c>
      <c r="G48" s="63" t="s">
        <v>676</v>
      </c>
      <c r="H48" s="66" t="s">
        <v>683</v>
      </c>
      <c r="I48" s="67">
        <v>3250</v>
      </c>
      <c r="J48" s="100" t="s">
        <v>677</v>
      </c>
      <c r="K48" s="284"/>
    </row>
    <row r="49" spans="1:11" s="5" customFormat="1" ht="24.75" customHeight="1">
      <c r="A49" s="249">
        <v>42</v>
      </c>
      <c r="B49" s="135">
        <v>189</v>
      </c>
      <c r="C49" s="197"/>
      <c r="D49" s="198">
        <v>1</v>
      </c>
      <c r="E49" s="62" t="s">
        <v>678</v>
      </c>
      <c r="F49" s="320" t="s">
        <v>675</v>
      </c>
      <c r="G49" s="63" t="s">
        <v>679</v>
      </c>
      <c r="H49" s="65" t="s">
        <v>680</v>
      </c>
      <c r="I49" s="67">
        <v>3250</v>
      </c>
      <c r="J49" s="100" t="s">
        <v>677</v>
      </c>
      <c r="K49" s="284"/>
    </row>
    <row r="50" spans="1:11" s="5" customFormat="1" ht="24.75" customHeight="1">
      <c r="A50" s="249">
        <v>43</v>
      </c>
      <c r="B50" s="135">
        <v>189</v>
      </c>
      <c r="C50" s="197"/>
      <c r="D50" s="198">
        <v>1</v>
      </c>
      <c r="E50" s="62" t="s">
        <v>681</v>
      </c>
      <c r="F50" s="320" t="s">
        <v>675</v>
      </c>
      <c r="G50" s="63" t="s">
        <v>682</v>
      </c>
      <c r="H50" s="66" t="s">
        <v>684</v>
      </c>
      <c r="I50" s="67">
        <v>3250</v>
      </c>
      <c r="J50" s="100" t="s">
        <v>677</v>
      </c>
      <c r="K50" s="284"/>
    </row>
    <row r="51" spans="1:11" s="5" customFormat="1" ht="24.75" customHeight="1">
      <c r="A51" s="249">
        <v>44</v>
      </c>
      <c r="B51" s="135">
        <v>189</v>
      </c>
      <c r="C51" s="197">
        <v>1</v>
      </c>
      <c r="D51" s="198"/>
      <c r="E51" s="62" t="s">
        <v>685</v>
      </c>
      <c r="F51" s="320" t="s">
        <v>675</v>
      </c>
      <c r="G51" s="63" t="s">
        <v>686</v>
      </c>
      <c r="H51" s="65" t="s">
        <v>687</v>
      </c>
      <c r="I51" s="67">
        <v>3250</v>
      </c>
      <c r="J51" s="100" t="s">
        <v>677</v>
      </c>
      <c r="K51" s="284"/>
    </row>
    <row r="52" spans="1:11" s="5" customFormat="1" ht="24.75" customHeight="1">
      <c r="A52" s="249">
        <v>45</v>
      </c>
      <c r="B52" s="135">
        <v>189</v>
      </c>
      <c r="C52" s="197"/>
      <c r="D52" s="198">
        <v>1</v>
      </c>
      <c r="E52" s="62" t="s">
        <v>688</v>
      </c>
      <c r="F52" s="320" t="s">
        <v>675</v>
      </c>
      <c r="G52" s="63" t="s">
        <v>689</v>
      </c>
      <c r="H52" s="66" t="s">
        <v>690</v>
      </c>
      <c r="I52" s="67">
        <v>3250</v>
      </c>
      <c r="J52" s="100" t="s">
        <v>677</v>
      </c>
      <c r="K52" s="284"/>
    </row>
    <row r="53" spans="1:11" s="5" customFormat="1" ht="24.75" customHeight="1">
      <c r="A53" s="249">
        <v>46</v>
      </c>
      <c r="B53" s="135">
        <v>189</v>
      </c>
      <c r="C53" s="197">
        <v>1</v>
      </c>
      <c r="D53" s="198"/>
      <c r="E53" s="62" t="s">
        <v>691</v>
      </c>
      <c r="F53" s="320" t="s">
        <v>675</v>
      </c>
      <c r="G53" s="63" t="s">
        <v>692</v>
      </c>
      <c r="H53" s="66" t="s">
        <v>693</v>
      </c>
      <c r="I53" s="67">
        <v>3250</v>
      </c>
      <c r="J53" s="100" t="s">
        <v>677</v>
      </c>
      <c r="K53" s="284"/>
    </row>
    <row r="54" spans="1:11" s="5" customFormat="1" ht="24.75" customHeight="1">
      <c r="A54" s="249">
        <v>47</v>
      </c>
      <c r="B54" s="135">
        <v>189</v>
      </c>
      <c r="C54" s="197"/>
      <c r="D54" s="198">
        <v>1</v>
      </c>
      <c r="E54" s="62" t="s">
        <v>694</v>
      </c>
      <c r="F54" s="320" t="s">
        <v>675</v>
      </c>
      <c r="G54" s="63" t="s">
        <v>695</v>
      </c>
      <c r="H54" s="65" t="s">
        <v>696</v>
      </c>
      <c r="I54" s="67">
        <v>3250</v>
      </c>
      <c r="J54" s="100" t="s">
        <v>677</v>
      </c>
      <c r="K54" s="284"/>
    </row>
    <row r="55" spans="1:11" s="5" customFormat="1" ht="24.75" customHeight="1">
      <c r="A55" s="249">
        <v>48</v>
      </c>
      <c r="B55" s="135">
        <v>189</v>
      </c>
      <c r="C55" s="197"/>
      <c r="D55" s="198">
        <v>1</v>
      </c>
      <c r="E55" s="62" t="s">
        <v>697</v>
      </c>
      <c r="F55" s="320" t="s">
        <v>675</v>
      </c>
      <c r="G55" s="63" t="s">
        <v>698</v>
      </c>
      <c r="H55" s="65" t="s">
        <v>699</v>
      </c>
      <c r="I55" s="67">
        <v>3250</v>
      </c>
      <c r="J55" s="100" t="s">
        <v>677</v>
      </c>
      <c r="K55" s="284"/>
    </row>
    <row r="56" spans="1:11" s="5" customFormat="1" ht="24.75" customHeight="1">
      <c r="A56" s="249">
        <v>49</v>
      </c>
      <c r="B56" s="135">
        <v>189</v>
      </c>
      <c r="C56" s="197"/>
      <c r="D56" s="198">
        <v>1</v>
      </c>
      <c r="E56" s="62" t="s">
        <v>700</v>
      </c>
      <c r="F56" s="320" t="s">
        <v>675</v>
      </c>
      <c r="G56" s="63" t="s">
        <v>701</v>
      </c>
      <c r="H56" s="322" t="s">
        <v>412</v>
      </c>
      <c r="I56" s="67">
        <v>3250</v>
      </c>
      <c r="J56" s="100" t="s">
        <v>677</v>
      </c>
      <c r="K56" s="284"/>
    </row>
    <row r="57" spans="1:11" s="5" customFormat="1" ht="24.75" customHeight="1">
      <c r="A57" s="249">
        <v>50</v>
      </c>
      <c r="B57" s="135">
        <v>189</v>
      </c>
      <c r="C57" s="197"/>
      <c r="D57" s="198">
        <v>1</v>
      </c>
      <c r="E57" s="62" t="s">
        <v>704</v>
      </c>
      <c r="F57" s="320" t="s">
        <v>675</v>
      </c>
      <c r="G57" s="63" t="s">
        <v>702</v>
      </c>
      <c r="H57" s="66" t="s">
        <v>703</v>
      </c>
      <c r="I57" s="67">
        <v>3250</v>
      </c>
      <c r="J57" s="100" t="s">
        <v>677</v>
      </c>
      <c r="K57" s="284"/>
    </row>
    <row r="58" spans="1:11" s="5" customFormat="1" ht="24.75" customHeight="1">
      <c r="A58" s="249">
        <v>51</v>
      </c>
      <c r="B58" s="135">
        <v>189</v>
      </c>
      <c r="C58" s="197">
        <v>1</v>
      </c>
      <c r="D58" s="198"/>
      <c r="E58" s="62" t="s">
        <v>705</v>
      </c>
      <c r="F58" s="320" t="s">
        <v>706</v>
      </c>
      <c r="G58" s="63" t="s">
        <v>707</v>
      </c>
      <c r="H58" s="66" t="s">
        <v>708</v>
      </c>
      <c r="I58" s="67">
        <v>6875</v>
      </c>
      <c r="J58" s="100" t="s">
        <v>656</v>
      </c>
      <c r="K58" s="284"/>
    </row>
    <row r="59" spans="1:11" s="5" customFormat="1" ht="24.75" customHeight="1">
      <c r="A59" s="249">
        <v>52</v>
      </c>
      <c r="B59" s="135">
        <v>189</v>
      </c>
      <c r="C59" s="197">
        <v>1</v>
      </c>
      <c r="D59" s="198"/>
      <c r="E59" s="62" t="s">
        <v>709</v>
      </c>
      <c r="F59" s="300" t="s">
        <v>601</v>
      </c>
      <c r="G59" s="63" t="s">
        <v>710</v>
      </c>
      <c r="H59" s="66" t="s">
        <v>425</v>
      </c>
      <c r="I59" s="67">
        <v>3100</v>
      </c>
      <c r="J59" s="100" t="s">
        <v>711</v>
      </c>
      <c r="K59" s="284"/>
    </row>
    <row r="60" spans="1:11" s="5" customFormat="1" ht="24.75" customHeight="1">
      <c r="A60" s="249">
        <v>53</v>
      </c>
      <c r="B60" s="135">
        <v>189</v>
      </c>
      <c r="C60" s="197">
        <v>1</v>
      </c>
      <c r="D60" s="198"/>
      <c r="E60" s="62" t="s">
        <v>712</v>
      </c>
      <c r="F60" s="320" t="s">
        <v>601</v>
      </c>
      <c r="G60" s="63" t="s">
        <v>713</v>
      </c>
      <c r="H60" s="66" t="s">
        <v>714</v>
      </c>
      <c r="I60" s="67">
        <v>3100</v>
      </c>
      <c r="J60" s="100" t="s">
        <v>715</v>
      </c>
      <c r="K60" s="284"/>
    </row>
    <row r="61" spans="1:11" s="5" customFormat="1" ht="24.75" customHeight="1">
      <c r="A61" s="249">
        <v>54</v>
      </c>
      <c r="B61" s="135">
        <v>189</v>
      </c>
      <c r="C61" s="197">
        <v>1</v>
      </c>
      <c r="D61" s="198"/>
      <c r="E61" s="62" t="s">
        <v>716</v>
      </c>
      <c r="F61" s="320" t="s">
        <v>601</v>
      </c>
      <c r="G61" s="63" t="s">
        <v>717</v>
      </c>
      <c r="H61" s="66" t="s">
        <v>718</v>
      </c>
      <c r="I61" s="67">
        <v>3100</v>
      </c>
      <c r="J61" s="100" t="s">
        <v>715</v>
      </c>
      <c r="K61" s="284"/>
    </row>
    <row r="62" spans="1:11" s="5" customFormat="1" ht="24.75" customHeight="1">
      <c r="A62" s="249">
        <v>55</v>
      </c>
      <c r="B62" s="135">
        <v>189</v>
      </c>
      <c r="C62" s="197">
        <v>1</v>
      </c>
      <c r="D62" s="198"/>
      <c r="E62" s="62" t="s">
        <v>719</v>
      </c>
      <c r="F62" s="320" t="s">
        <v>601</v>
      </c>
      <c r="G62" s="63" t="s">
        <v>720</v>
      </c>
      <c r="H62" s="66" t="s">
        <v>714</v>
      </c>
      <c r="I62" s="67">
        <v>3100</v>
      </c>
      <c r="J62" s="100" t="s">
        <v>721</v>
      </c>
      <c r="K62" s="284"/>
    </row>
    <row r="63" spans="1:11" s="5" customFormat="1" ht="24.75" customHeight="1">
      <c r="A63" s="249">
        <v>56</v>
      </c>
      <c r="B63" s="135">
        <v>189</v>
      </c>
      <c r="C63" s="197">
        <v>1</v>
      </c>
      <c r="D63" s="198"/>
      <c r="E63" s="62" t="s">
        <v>722</v>
      </c>
      <c r="F63" s="320" t="s">
        <v>601</v>
      </c>
      <c r="G63" s="63" t="s">
        <v>723</v>
      </c>
      <c r="H63" s="66" t="s">
        <v>718</v>
      </c>
      <c r="I63" s="67">
        <v>3100</v>
      </c>
      <c r="J63" s="100" t="s">
        <v>715</v>
      </c>
      <c r="K63" s="284"/>
    </row>
    <row r="64" spans="1:11" s="5" customFormat="1" ht="24.75" customHeight="1">
      <c r="A64" s="249">
        <v>57</v>
      </c>
      <c r="B64" s="135">
        <v>189</v>
      </c>
      <c r="C64" s="197">
        <v>1</v>
      </c>
      <c r="D64" s="198"/>
      <c r="E64" s="62" t="s">
        <v>724</v>
      </c>
      <c r="F64" s="320" t="s">
        <v>629</v>
      </c>
      <c r="G64" s="63" t="s">
        <v>726</v>
      </c>
      <c r="H64" s="66" t="s">
        <v>728</v>
      </c>
      <c r="I64" s="67">
        <v>3100</v>
      </c>
      <c r="J64" s="100" t="s">
        <v>729</v>
      </c>
      <c r="K64" s="284"/>
    </row>
    <row r="65" spans="1:11" s="5" customFormat="1" ht="24.75" customHeight="1">
      <c r="A65" s="249">
        <v>58</v>
      </c>
      <c r="B65" s="135">
        <v>189</v>
      </c>
      <c r="C65" s="197">
        <v>1</v>
      </c>
      <c r="D65" s="198"/>
      <c r="E65" s="62" t="s">
        <v>725</v>
      </c>
      <c r="F65" s="320" t="s">
        <v>727</v>
      </c>
      <c r="G65" s="63" t="s">
        <v>731</v>
      </c>
      <c r="H65" s="65" t="s">
        <v>730</v>
      </c>
      <c r="I65" s="67">
        <v>3500</v>
      </c>
      <c r="J65" s="100" t="s">
        <v>729</v>
      </c>
      <c r="K65" s="284"/>
    </row>
    <row r="66" spans="1:11" s="5" customFormat="1" ht="24.75" customHeight="1">
      <c r="A66" s="249"/>
      <c r="B66" s="135"/>
      <c r="C66" s="197"/>
      <c r="D66" s="198"/>
      <c r="E66" s="62"/>
      <c r="F66" s="13"/>
      <c r="G66" s="63"/>
      <c r="H66" s="66"/>
      <c r="I66" s="67"/>
      <c r="J66" s="100"/>
      <c r="K66" s="284"/>
    </row>
    <row r="67" spans="1:11" ht="12.75" customHeight="1">
      <c r="A67" s="294"/>
      <c r="B67" s="273"/>
      <c r="C67" s="282"/>
      <c r="D67" s="282"/>
      <c r="E67" s="70"/>
      <c r="F67" s="13"/>
      <c r="G67" s="283"/>
      <c r="H67" s="13"/>
      <c r="I67" s="67"/>
      <c r="J67" s="100"/>
      <c r="K67" s="273"/>
    </row>
    <row r="68" spans="1:9" ht="12.75" customHeight="1">
      <c r="A68" s="294"/>
      <c r="I68" s="68"/>
    </row>
    <row r="69" spans="1:9" ht="12.75" customHeight="1">
      <c r="A69" s="294"/>
      <c r="E69" s="193" t="s">
        <v>347</v>
      </c>
      <c r="F69" s="194">
        <f>SUM(C8:C65)</f>
        <v>35</v>
      </c>
      <c r="G69" s="186" t="s">
        <v>349</v>
      </c>
      <c r="I69" s="68"/>
    </row>
    <row r="70" spans="1:9" ht="12.75" customHeight="1">
      <c r="A70" s="294"/>
      <c r="E70" s="195" t="s">
        <v>348</v>
      </c>
      <c r="F70" s="196">
        <f>SUM(D8:D57)</f>
        <v>20</v>
      </c>
      <c r="G70" s="186">
        <f>SUM(F69:F70)</f>
        <v>55</v>
      </c>
      <c r="I70" s="68"/>
    </row>
    <row r="71" ht="12.75" customHeight="1">
      <c r="I71" s="68"/>
    </row>
    <row r="72" ht="12.75" customHeight="1">
      <c r="I72" s="68"/>
    </row>
    <row r="74" ht="12.75" customHeight="1">
      <c r="G74" s="132"/>
    </row>
    <row r="75" ht="12.75" customHeight="1">
      <c r="H75" s="39"/>
    </row>
    <row r="76" ht="12.75" customHeight="1">
      <c r="H76" s="244"/>
    </row>
    <row r="77" ht="12.75" customHeight="1">
      <c r="H77" s="133"/>
    </row>
    <row r="78" ht="12.75" customHeight="1">
      <c r="H78" s="133"/>
    </row>
  </sheetData>
  <sheetProtection/>
  <printOptions horizontalCentered="1" verticalCentered="1"/>
  <pageMargins left="0.2362204724409449" right="0.1968503937007874" top="0.2755905511811024" bottom="0.1968503937007874" header="0" footer="0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showGridLines="0" zoomScale="85" zoomScaleNormal="85" zoomScalePageLayoutView="0" workbookViewId="0" topLeftCell="A1">
      <selection activeCell="L7" sqref="L7:M7"/>
    </sheetView>
  </sheetViews>
  <sheetFormatPr defaultColWidth="11.421875" defaultRowHeight="12.75" customHeight="1"/>
  <cols>
    <col min="1" max="1" width="4.7109375" style="1" customWidth="1"/>
    <col min="2" max="2" width="6.7109375" style="1" customWidth="1"/>
    <col min="3" max="4" width="1.7109375" style="185" customWidth="1"/>
    <col min="5" max="6" width="15.7109375" style="2" customWidth="1"/>
    <col min="7" max="7" width="40.7109375" style="1" customWidth="1"/>
    <col min="8" max="8" width="25.7109375" style="32" customWidth="1"/>
    <col min="9" max="9" width="11.7109375" style="3" customWidth="1"/>
    <col min="10" max="10" width="15.421875" style="1" customWidth="1"/>
    <col min="11" max="11" width="28.140625" style="1" customWidth="1"/>
    <col min="12" max="16384" width="11.421875" style="1" customWidth="1"/>
  </cols>
  <sheetData>
    <row r="1" spans="2:11" ht="59.25" customHeight="1">
      <c r="B1" s="166"/>
      <c r="C1" s="163"/>
      <c r="D1" s="163"/>
      <c r="E1" s="1"/>
      <c r="F1" s="42"/>
      <c r="G1" s="5"/>
      <c r="H1" s="39"/>
      <c r="I1" s="6"/>
      <c r="J1" s="5"/>
      <c r="K1" s="5"/>
    </row>
    <row r="2" spans="1:11" ht="15" customHeight="1">
      <c r="A2" s="8"/>
      <c r="B2" s="219"/>
      <c r="C2" s="164"/>
      <c r="D2" s="164"/>
      <c r="E2" s="8"/>
      <c r="F2" s="11"/>
      <c r="G2" s="8"/>
      <c r="H2" s="8"/>
      <c r="I2" s="8"/>
      <c r="J2" s="10"/>
      <c r="K2" s="10"/>
    </row>
    <row r="3" spans="1:13" ht="15" customHeight="1">
      <c r="A3" s="8" t="s">
        <v>352</v>
      </c>
      <c r="B3" s="219"/>
      <c r="C3" s="164"/>
      <c r="D3" s="164"/>
      <c r="E3" s="8"/>
      <c r="F3" s="11"/>
      <c r="G3" s="8"/>
      <c r="H3" s="8"/>
      <c r="I3" s="8"/>
      <c r="J3" s="69"/>
      <c r="K3" s="69"/>
      <c r="L3" s="8"/>
      <c r="M3" s="8"/>
    </row>
    <row r="4" spans="1:13" ht="15" customHeight="1">
      <c r="A4" s="8" t="s">
        <v>745</v>
      </c>
      <c r="B4" s="219"/>
      <c r="C4" s="164"/>
      <c r="D4" s="164"/>
      <c r="E4" s="8"/>
      <c r="F4" s="11"/>
      <c r="G4" s="8"/>
      <c r="H4" s="8"/>
      <c r="I4" s="206"/>
      <c r="J4" s="69"/>
      <c r="K4" s="69"/>
      <c r="L4" s="8"/>
      <c r="M4" s="8"/>
    </row>
    <row r="5" spans="1:13" ht="12.75" customHeight="1">
      <c r="A5" s="8" t="s">
        <v>362</v>
      </c>
      <c r="B5" s="166"/>
      <c r="C5" s="164"/>
      <c r="D5" s="164"/>
      <c r="E5" s="8"/>
      <c r="F5" s="11"/>
      <c r="G5" s="8"/>
      <c r="H5" s="39"/>
      <c r="I5" s="8"/>
      <c r="J5" s="69"/>
      <c r="K5" s="69"/>
      <c r="L5" s="8"/>
      <c r="M5" s="8"/>
    </row>
    <row r="6" spans="9:11" ht="12.75" customHeight="1">
      <c r="I6" s="1"/>
      <c r="J6" s="2"/>
      <c r="K6" s="2"/>
    </row>
    <row r="7" spans="1:11" ht="30" customHeight="1">
      <c r="A7" s="233" t="s">
        <v>2</v>
      </c>
      <c r="B7" s="260" t="s">
        <v>342</v>
      </c>
      <c r="C7" s="234" t="s">
        <v>345</v>
      </c>
      <c r="D7" s="235" t="s">
        <v>346</v>
      </c>
      <c r="E7" s="233" t="s">
        <v>5</v>
      </c>
      <c r="F7" s="49" t="s">
        <v>286</v>
      </c>
      <c r="G7" s="233" t="s">
        <v>0</v>
      </c>
      <c r="H7" s="139" t="s">
        <v>343</v>
      </c>
      <c r="I7" s="259" t="s">
        <v>359</v>
      </c>
      <c r="J7" s="47" t="s">
        <v>323</v>
      </c>
      <c r="K7" s="47" t="s">
        <v>351</v>
      </c>
    </row>
    <row r="8" spans="1:11" ht="24.75" customHeight="1">
      <c r="A8" s="249">
        <v>1</v>
      </c>
      <c r="B8" s="136">
        <v>29</v>
      </c>
      <c r="C8" s="197">
        <v>1</v>
      </c>
      <c r="D8" s="198"/>
      <c r="E8" s="62" t="s">
        <v>502</v>
      </c>
      <c r="F8" s="63" t="s">
        <v>249</v>
      </c>
      <c r="G8" s="64" t="s">
        <v>503</v>
      </c>
      <c r="H8" s="13" t="s">
        <v>504</v>
      </c>
      <c r="I8" s="38">
        <v>4200</v>
      </c>
      <c r="J8" s="101" t="s">
        <v>505</v>
      </c>
      <c r="K8" s="135"/>
    </row>
    <row r="9" spans="1:11" ht="24.75" customHeight="1">
      <c r="A9" s="249">
        <v>2</v>
      </c>
      <c r="B9" s="136">
        <v>29</v>
      </c>
      <c r="C9" s="197">
        <v>1</v>
      </c>
      <c r="D9" s="198"/>
      <c r="E9" s="62" t="s">
        <v>522</v>
      </c>
      <c r="F9" s="63" t="s">
        <v>514</v>
      </c>
      <c r="G9" s="37" t="s">
        <v>515</v>
      </c>
      <c r="H9" s="13" t="s">
        <v>516</v>
      </c>
      <c r="I9" s="67">
        <v>3650</v>
      </c>
      <c r="J9" s="101" t="s">
        <v>517</v>
      </c>
      <c r="K9" s="135"/>
    </row>
    <row r="10" spans="1:11" ht="24.75" customHeight="1">
      <c r="A10" s="249">
        <v>3</v>
      </c>
      <c r="B10" s="136">
        <v>29</v>
      </c>
      <c r="C10" s="197">
        <v>1</v>
      </c>
      <c r="D10" s="198"/>
      <c r="E10" s="62" t="s">
        <v>521</v>
      </c>
      <c r="F10" s="63" t="s">
        <v>514</v>
      </c>
      <c r="G10" s="37" t="s">
        <v>520</v>
      </c>
      <c r="H10" s="13" t="s">
        <v>519</v>
      </c>
      <c r="I10" s="67">
        <v>3650</v>
      </c>
      <c r="J10" s="101" t="s">
        <v>518</v>
      </c>
      <c r="K10" s="135"/>
    </row>
    <row r="11" spans="1:11" ht="24.75" customHeight="1">
      <c r="A11" s="249">
        <v>4</v>
      </c>
      <c r="B11" s="136">
        <v>29</v>
      </c>
      <c r="C11" s="197"/>
      <c r="D11" s="198">
        <v>1</v>
      </c>
      <c r="E11" s="62" t="s">
        <v>592</v>
      </c>
      <c r="F11" s="63" t="s">
        <v>593</v>
      </c>
      <c r="G11" s="37" t="s">
        <v>594</v>
      </c>
      <c r="H11" s="13" t="s">
        <v>639</v>
      </c>
      <c r="I11" s="67">
        <v>3675</v>
      </c>
      <c r="J11" s="101" t="s">
        <v>599</v>
      </c>
      <c r="K11" s="135"/>
    </row>
    <row r="12" spans="1:11" ht="24.75" customHeight="1">
      <c r="A12" s="249"/>
      <c r="B12" s="136"/>
      <c r="C12" s="197"/>
      <c r="D12" s="198"/>
      <c r="E12" s="62"/>
      <c r="F12" s="63"/>
      <c r="G12" s="37"/>
      <c r="H12" s="13"/>
      <c r="I12" s="67"/>
      <c r="J12" s="101"/>
      <c r="K12" s="135"/>
    </row>
    <row r="13" ht="12.75" customHeight="1">
      <c r="I13" s="68"/>
    </row>
    <row r="14" spans="5:9" ht="12.75" customHeight="1">
      <c r="E14" s="193" t="s">
        <v>347</v>
      </c>
      <c r="F14" s="194">
        <f>SUM(C1:C10)</f>
        <v>3</v>
      </c>
      <c r="G14" s="186" t="s">
        <v>379</v>
      </c>
      <c r="I14" s="68"/>
    </row>
    <row r="15" spans="5:9" ht="12.75" customHeight="1">
      <c r="E15" s="195" t="s">
        <v>348</v>
      </c>
      <c r="F15" s="196">
        <f>SUM(D1:D11)</f>
        <v>1</v>
      </c>
      <c r="G15" s="186">
        <f>SUM(F14:F15)</f>
        <v>4</v>
      </c>
      <c r="I15" s="68"/>
    </row>
    <row r="16" ht="12.75" customHeight="1">
      <c r="I16" s="68"/>
    </row>
    <row r="17" ht="12.75" customHeight="1">
      <c r="I17" s="68"/>
    </row>
    <row r="19" spans="1:13" s="3" customFormat="1" ht="12.75" customHeight="1">
      <c r="A19" s="1"/>
      <c r="B19" s="1"/>
      <c r="C19" s="185"/>
      <c r="D19" s="185"/>
      <c r="E19" s="2"/>
      <c r="F19" s="2"/>
      <c r="G19" s="232"/>
      <c r="H19" s="32"/>
      <c r="J19" s="1"/>
      <c r="K19" s="1"/>
      <c r="L19" s="1"/>
      <c r="M19" s="1"/>
    </row>
    <row r="21" spans="1:13" s="3" customFormat="1" ht="12.75" customHeight="1">
      <c r="A21" s="1"/>
      <c r="B21" s="1"/>
      <c r="C21" s="185"/>
      <c r="D21" s="185"/>
      <c r="E21" s="2"/>
      <c r="F21" s="2"/>
      <c r="G21" s="1"/>
      <c r="H21" s="244"/>
      <c r="J21" s="1"/>
      <c r="K21" s="1"/>
      <c r="L21" s="1"/>
      <c r="M21" s="1"/>
    </row>
    <row r="22" spans="1:13" s="3" customFormat="1" ht="12.75" customHeight="1">
      <c r="A22" s="1"/>
      <c r="B22" s="1"/>
      <c r="C22" s="185"/>
      <c r="D22" s="185"/>
      <c r="E22" s="2"/>
      <c r="F22" s="2"/>
      <c r="G22" s="1"/>
      <c r="H22" s="236"/>
      <c r="J22" s="1"/>
      <c r="K22" s="1"/>
      <c r="L22" s="1"/>
      <c r="M22" s="1"/>
    </row>
    <row r="23" spans="1:13" s="3" customFormat="1" ht="12.75" customHeight="1">
      <c r="A23" s="1"/>
      <c r="B23" s="1"/>
      <c r="C23" s="185"/>
      <c r="D23" s="185"/>
      <c r="E23" s="2"/>
      <c r="F23" s="2"/>
      <c r="G23" s="1"/>
      <c r="H23" s="236"/>
      <c r="J23" s="1"/>
      <c r="K23" s="1"/>
      <c r="L23" s="1"/>
      <c r="M23" s="1"/>
    </row>
  </sheetData>
  <sheetProtection/>
  <printOptions horizontalCentered="1" verticalCentered="1"/>
  <pageMargins left="0.2362204724409449" right="0.1968503937007874" top="0.2755905511811024" bottom="0.1968503937007874" header="0" footer="0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1"/>
  <sheetViews>
    <sheetView showGridLines="0" view="pageBreakPreview" zoomScale="85" zoomScaleSheetLayoutView="85" zoomScalePageLayoutView="0" workbookViewId="0" topLeftCell="A4">
      <selection activeCell="F2" sqref="F2"/>
    </sheetView>
  </sheetViews>
  <sheetFormatPr defaultColWidth="11.421875" defaultRowHeight="12.75" customHeight="1"/>
  <cols>
    <col min="1" max="1" width="4.7109375" style="1" customWidth="1"/>
    <col min="2" max="2" width="7.57421875" style="1" customWidth="1"/>
    <col min="3" max="4" width="1.7109375" style="1" customWidth="1"/>
    <col min="5" max="5" width="10.7109375" style="42" customWidth="1"/>
    <col min="6" max="6" width="15.7109375" style="9" customWidth="1"/>
    <col min="7" max="7" width="10.7109375" style="42" customWidth="1"/>
    <col min="8" max="8" width="28.421875" style="1" customWidth="1"/>
    <col min="9" max="9" width="30.8515625" style="1" customWidth="1"/>
    <col min="10" max="10" width="12.8515625" style="3" customWidth="1"/>
    <col min="11" max="12" width="12.8515625" style="338" customWidth="1"/>
    <col min="13" max="13" width="12.7109375" style="42" customWidth="1"/>
    <col min="14" max="14" width="28.7109375" style="1" customWidth="1"/>
    <col min="15" max="16384" width="11.421875" style="1" customWidth="1"/>
  </cols>
  <sheetData>
    <row r="1" spans="2:14" ht="59.25" customHeight="1">
      <c r="B1" s="166"/>
      <c r="C1" s="163"/>
      <c r="D1" s="163"/>
      <c r="F1" s="1"/>
      <c r="G1" s="5"/>
      <c r="H1" s="5"/>
      <c r="I1" s="5"/>
      <c r="J1" s="6"/>
      <c r="M1" s="131"/>
      <c r="N1" s="5"/>
    </row>
    <row r="2" spans="1:14" ht="15" customHeight="1">
      <c r="A2" s="8"/>
      <c r="B2" s="219"/>
      <c r="C2" s="164"/>
      <c r="D2" s="164"/>
      <c r="E2" s="11"/>
      <c r="F2" s="8"/>
      <c r="G2" s="8"/>
      <c r="H2" s="8"/>
      <c r="I2" s="8"/>
      <c r="J2" s="8"/>
      <c r="K2" s="339"/>
      <c r="L2" s="339"/>
      <c r="M2" s="8"/>
      <c r="N2" s="8"/>
    </row>
    <row r="3" spans="8:14" ht="15" customHeight="1">
      <c r="H3" s="8"/>
      <c r="I3" s="10"/>
      <c r="J3" s="10"/>
      <c r="K3" s="340"/>
      <c r="L3" s="340"/>
      <c r="M3" s="10"/>
      <c r="N3" s="8"/>
    </row>
    <row r="4" spans="1:14" ht="15" customHeight="1">
      <c r="A4" s="8" t="s">
        <v>352</v>
      </c>
      <c r="B4" s="219"/>
      <c r="C4" s="164"/>
      <c r="D4" s="164"/>
      <c r="E4" s="11"/>
      <c r="F4" s="8"/>
      <c r="G4" s="8"/>
      <c r="H4" s="8"/>
      <c r="I4" s="10"/>
      <c r="J4" s="10"/>
      <c r="K4" s="340"/>
      <c r="L4" s="340"/>
      <c r="M4" s="10"/>
      <c r="N4" s="8"/>
    </row>
    <row r="5" spans="1:14" ht="15" customHeight="1">
      <c r="A5" s="8" t="s">
        <v>353</v>
      </c>
      <c r="B5" s="219"/>
      <c r="C5" s="164"/>
      <c r="D5" s="164"/>
      <c r="E5" s="11"/>
      <c r="F5" s="8"/>
      <c r="G5" s="8"/>
      <c r="H5" s="8"/>
      <c r="I5" s="8"/>
      <c r="J5" s="8"/>
      <c r="K5" s="339"/>
      <c r="L5" s="339"/>
      <c r="M5" s="8"/>
      <c r="N5" s="11"/>
    </row>
    <row r="6" spans="1:14" ht="15" customHeight="1">
      <c r="A6" s="8" t="s">
        <v>452</v>
      </c>
      <c r="B6" s="166"/>
      <c r="C6" s="164"/>
      <c r="D6" s="164"/>
      <c r="E6" s="11"/>
      <c r="F6" s="8"/>
      <c r="G6" s="8"/>
      <c r="H6" s="8"/>
      <c r="I6" s="8"/>
      <c r="J6" s="8"/>
      <c r="K6" s="339"/>
      <c r="L6" s="339"/>
      <c r="M6" s="8"/>
      <c r="N6" s="11"/>
    </row>
    <row r="7" spans="8:14" ht="12.75" customHeight="1">
      <c r="H7" s="8"/>
      <c r="I7" s="5"/>
      <c r="J7" s="6"/>
      <c r="M7" s="8"/>
      <c r="N7" s="11"/>
    </row>
    <row r="8" spans="1:14" s="50" customFormat="1" ht="30" customHeight="1">
      <c r="A8" s="48" t="s">
        <v>2</v>
      </c>
      <c r="B8" s="260" t="s">
        <v>342</v>
      </c>
      <c r="C8" s="142" t="s">
        <v>345</v>
      </c>
      <c r="D8" s="143" t="s">
        <v>346</v>
      </c>
      <c r="E8" s="48" t="s">
        <v>287</v>
      </c>
      <c r="F8" s="48" t="s">
        <v>5</v>
      </c>
      <c r="G8" s="228" t="s">
        <v>286</v>
      </c>
      <c r="H8" s="48" t="s">
        <v>0</v>
      </c>
      <c r="I8" s="138" t="s">
        <v>343</v>
      </c>
      <c r="J8" s="140" t="s">
        <v>344</v>
      </c>
      <c r="K8" s="341" t="s">
        <v>740</v>
      </c>
      <c r="L8" s="342" t="s">
        <v>741</v>
      </c>
      <c r="M8" s="99" t="s">
        <v>323</v>
      </c>
      <c r="N8" s="51" t="s">
        <v>351</v>
      </c>
    </row>
    <row r="9" spans="1:39" s="273" customFormat="1" ht="49.5" customHeight="1">
      <c r="A9" s="249">
        <v>1</v>
      </c>
      <c r="B9" s="34">
        <v>22</v>
      </c>
      <c r="C9" s="149">
        <v>1</v>
      </c>
      <c r="D9" s="151"/>
      <c r="E9" s="66" t="s">
        <v>378</v>
      </c>
      <c r="F9" s="62" t="s">
        <v>461</v>
      </c>
      <c r="G9" s="104" t="s">
        <v>255</v>
      </c>
      <c r="H9" s="37" t="s">
        <v>424</v>
      </c>
      <c r="I9" s="37" t="s">
        <v>465</v>
      </c>
      <c r="J9" s="43">
        <v>3281</v>
      </c>
      <c r="K9" s="343">
        <v>250</v>
      </c>
      <c r="L9" s="344">
        <v>200</v>
      </c>
      <c r="M9" s="102" t="s">
        <v>453</v>
      </c>
      <c r="N9" s="28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14" ht="49.5" customHeight="1">
      <c r="A10" s="249">
        <v>2</v>
      </c>
      <c r="B10" s="46">
        <v>22</v>
      </c>
      <c r="C10" s="149"/>
      <c r="D10" s="151">
        <v>1</v>
      </c>
      <c r="E10" s="66" t="s">
        <v>378</v>
      </c>
      <c r="F10" s="62" t="s">
        <v>497</v>
      </c>
      <c r="G10" s="104" t="s">
        <v>498</v>
      </c>
      <c r="H10" s="63" t="s">
        <v>499</v>
      </c>
      <c r="I10" s="66" t="s">
        <v>500</v>
      </c>
      <c r="J10" s="43">
        <v>4000</v>
      </c>
      <c r="K10" s="343">
        <v>250</v>
      </c>
      <c r="L10" s="344">
        <v>200</v>
      </c>
      <c r="M10" s="240" t="s">
        <v>501</v>
      </c>
      <c r="N10" s="242"/>
    </row>
    <row r="11" spans="1:14" ht="49.5" customHeight="1">
      <c r="A11" s="249">
        <v>3</v>
      </c>
      <c r="B11" s="46">
        <v>22</v>
      </c>
      <c r="C11" s="149">
        <v>1</v>
      </c>
      <c r="D11" s="151"/>
      <c r="E11" s="66" t="s">
        <v>378</v>
      </c>
      <c r="F11" s="62" t="s">
        <v>523</v>
      </c>
      <c r="G11" s="104" t="s">
        <v>256</v>
      </c>
      <c r="H11" s="63" t="s">
        <v>524</v>
      </c>
      <c r="I11" s="66" t="s">
        <v>525</v>
      </c>
      <c r="J11" s="43">
        <v>8775</v>
      </c>
      <c r="K11" s="343">
        <v>250</v>
      </c>
      <c r="L11" s="344">
        <v>200</v>
      </c>
      <c r="M11" s="240" t="s">
        <v>526</v>
      </c>
      <c r="N11" s="242"/>
    </row>
    <row r="12" spans="1:14" ht="49.5" customHeight="1">
      <c r="A12" s="249">
        <v>4</v>
      </c>
      <c r="B12" s="46">
        <v>22</v>
      </c>
      <c r="C12" s="149"/>
      <c r="D12" s="151">
        <v>1</v>
      </c>
      <c r="E12" s="66" t="s">
        <v>378</v>
      </c>
      <c r="F12" s="62" t="s">
        <v>566</v>
      </c>
      <c r="G12" s="104" t="s">
        <v>567</v>
      </c>
      <c r="H12" s="63" t="s">
        <v>734</v>
      </c>
      <c r="I12" s="66" t="s">
        <v>735</v>
      </c>
      <c r="J12" s="43">
        <v>8000</v>
      </c>
      <c r="K12" s="343">
        <v>250</v>
      </c>
      <c r="L12" s="344">
        <v>200</v>
      </c>
      <c r="M12" s="240" t="s">
        <v>599</v>
      </c>
      <c r="N12" s="242"/>
    </row>
    <row r="13" spans="1:14" ht="49.5" customHeight="1">
      <c r="A13" s="249">
        <v>5</v>
      </c>
      <c r="B13" s="46">
        <v>22</v>
      </c>
      <c r="C13" s="149">
        <v>1</v>
      </c>
      <c r="D13" s="151"/>
      <c r="E13" s="66" t="s">
        <v>378</v>
      </c>
      <c r="F13" s="62" t="s">
        <v>527</v>
      </c>
      <c r="G13" s="104" t="s">
        <v>256</v>
      </c>
      <c r="H13" s="37" t="s">
        <v>528</v>
      </c>
      <c r="I13" s="37" t="s">
        <v>529</v>
      </c>
      <c r="J13" s="43">
        <v>3230</v>
      </c>
      <c r="K13" s="343">
        <v>250</v>
      </c>
      <c r="L13" s="344">
        <v>200</v>
      </c>
      <c r="M13" s="240" t="s">
        <v>517</v>
      </c>
      <c r="N13" s="242"/>
    </row>
    <row r="14" spans="1:14" ht="49.5" customHeight="1">
      <c r="A14" s="249">
        <v>6</v>
      </c>
      <c r="B14" s="46">
        <v>22</v>
      </c>
      <c r="C14" s="149">
        <v>1</v>
      </c>
      <c r="D14" s="151"/>
      <c r="E14" s="66" t="s">
        <v>378</v>
      </c>
      <c r="F14" s="62" t="s">
        <v>568</v>
      </c>
      <c r="G14" s="104" t="s">
        <v>587</v>
      </c>
      <c r="H14" s="37" t="s">
        <v>648</v>
      </c>
      <c r="I14" s="37" t="s">
        <v>644</v>
      </c>
      <c r="J14" s="43">
        <v>4750</v>
      </c>
      <c r="K14" s="343">
        <v>250</v>
      </c>
      <c r="L14" s="344">
        <v>200</v>
      </c>
      <c r="M14" s="315" t="s">
        <v>550</v>
      </c>
      <c r="N14" s="242"/>
    </row>
    <row r="15" spans="1:14" ht="49.5" customHeight="1">
      <c r="A15" s="249">
        <v>7</v>
      </c>
      <c r="B15" s="46">
        <v>22</v>
      </c>
      <c r="C15" s="149">
        <v>1</v>
      </c>
      <c r="D15" s="151"/>
      <c r="E15" s="66" t="s">
        <v>378</v>
      </c>
      <c r="F15" s="62" t="s">
        <v>603</v>
      </c>
      <c r="G15" s="104" t="s">
        <v>373</v>
      </c>
      <c r="H15" s="37" t="s">
        <v>604</v>
      </c>
      <c r="I15" s="37" t="s">
        <v>642</v>
      </c>
      <c r="J15" s="43">
        <v>6000</v>
      </c>
      <c r="K15" s="343">
        <v>250</v>
      </c>
      <c r="L15" s="344">
        <v>200</v>
      </c>
      <c r="M15" s="240" t="s">
        <v>643</v>
      </c>
      <c r="N15" s="242"/>
    </row>
    <row r="16" spans="1:14" ht="49.5" customHeight="1">
      <c r="A16" s="249">
        <v>8</v>
      </c>
      <c r="B16" s="46">
        <v>22</v>
      </c>
      <c r="C16" s="149"/>
      <c r="D16" s="151">
        <v>1</v>
      </c>
      <c r="E16" s="66" t="s">
        <v>378</v>
      </c>
      <c r="F16" s="62" t="s">
        <v>605</v>
      </c>
      <c r="G16" s="104" t="s">
        <v>606</v>
      </c>
      <c r="H16" s="37" t="s">
        <v>607</v>
      </c>
      <c r="I16" s="37" t="s">
        <v>608</v>
      </c>
      <c r="J16" s="43">
        <v>3800</v>
      </c>
      <c r="K16" s="343">
        <v>250</v>
      </c>
      <c r="L16" s="344">
        <v>200</v>
      </c>
      <c r="M16" s="101" t="s">
        <v>596</v>
      </c>
      <c r="N16" s="242"/>
    </row>
    <row r="17" spans="1:14" ht="49.5" customHeight="1">
      <c r="A17" s="249">
        <v>9</v>
      </c>
      <c r="B17" s="46">
        <v>22</v>
      </c>
      <c r="C17" s="149">
        <v>1</v>
      </c>
      <c r="D17" s="151"/>
      <c r="E17" s="66" t="s">
        <v>378</v>
      </c>
      <c r="F17" s="62" t="s">
        <v>610</v>
      </c>
      <c r="G17" s="104" t="s">
        <v>649</v>
      </c>
      <c r="H17" s="37" t="s">
        <v>611</v>
      </c>
      <c r="I17" s="37" t="s">
        <v>650</v>
      </c>
      <c r="J17" s="43">
        <v>6400</v>
      </c>
      <c r="K17" s="343"/>
      <c r="L17" s="344"/>
      <c r="M17" s="101" t="s">
        <v>596</v>
      </c>
      <c r="N17" s="242"/>
    </row>
    <row r="18" spans="1:14" ht="49.5" customHeight="1">
      <c r="A18" s="249">
        <v>10</v>
      </c>
      <c r="B18" s="46">
        <v>22</v>
      </c>
      <c r="C18" s="149"/>
      <c r="D18" s="151">
        <v>1</v>
      </c>
      <c r="E18" s="66" t="s">
        <v>378</v>
      </c>
      <c r="F18" s="62" t="s">
        <v>612</v>
      </c>
      <c r="G18" s="104" t="s">
        <v>649</v>
      </c>
      <c r="H18" s="37" t="s">
        <v>651</v>
      </c>
      <c r="I18" s="37" t="s">
        <v>652</v>
      </c>
      <c r="J18" s="43">
        <v>6400</v>
      </c>
      <c r="K18" s="343"/>
      <c r="L18" s="344"/>
      <c r="M18" s="101" t="s">
        <v>596</v>
      </c>
      <c r="N18" s="242"/>
    </row>
    <row r="19" spans="1:14" ht="49.5" customHeight="1">
      <c r="A19" s="249">
        <v>11</v>
      </c>
      <c r="B19" s="46">
        <v>22</v>
      </c>
      <c r="C19" s="149">
        <v>1</v>
      </c>
      <c r="D19" s="151"/>
      <c r="E19" s="66" t="s">
        <v>671</v>
      </c>
      <c r="F19" s="62" t="s">
        <v>672</v>
      </c>
      <c r="G19" s="104" t="s">
        <v>275</v>
      </c>
      <c r="H19" s="37" t="s">
        <v>673</v>
      </c>
      <c r="I19" s="321" t="s">
        <v>440</v>
      </c>
      <c r="J19" s="43">
        <v>33000</v>
      </c>
      <c r="K19" s="345"/>
      <c r="L19" s="345"/>
      <c r="M19" s="101" t="s">
        <v>596</v>
      </c>
      <c r="N19" s="242"/>
    </row>
    <row r="20" spans="1:14" ht="49.5" customHeight="1">
      <c r="A20" s="249"/>
      <c r="B20" s="46"/>
      <c r="C20" s="149"/>
      <c r="D20" s="151"/>
      <c r="E20" s="66"/>
      <c r="F20" s="62"/>
      <c r="G20" s="104"/>
      <c r="H20" s="37"/>
      <c r="I20" s="37"/>
      <c r="J20" s="43"/>
      <c r="K20" s="346"/>
      <c r="L20" s="346"/>
      <c r="M20" s="102"/>
      <c r="N20" s="242"/>
    </row>
    <row r="21" spans="11:12" ht="12.75" customHeight="1">
      <c r="K21" s="346"/>
      <c r="L21" s="346"/>
    </row>
    <row r="22" spans="1:14" ht="28.5" customHeight="1">
      <c r="A22" s="72"/>
      <c r="B22" s="74"/>
      <c r="C22" s="72"/>
      <c r="D22" s="72"/>
      <c r="E22" s="73"/>
      <c r="F22" s="73"/>
      <c r="G22" s="73"/>
      <c r="H22" s="74"/>
      <c r="I22" s="75"/>
      <c r="J22" s="77"/>
      <c r="K22" s="346"/>
      <c r="L22" s="346"/>
      <c r="M22" s="78"/>
      <c r="N22" s="74"/>
    </row>
    <row r="23" spans="1:14" ht="28.5" customHeight="1">
      <c r="A23" s="72"/>
      <c r="B23" s="74"/>
      <c r="C23" s="72"/>
      <c r="D23" s="72"/>
      <c r="E23" s="147">
        <f>SUM(C9:C19)</f>
        <v>7</v>
      </c>
      <c r="F23" s="94" t="s">
        <v>347</v>
      </c>
      <c r="G23" s="199" t="s">
        <v>404</v>
      </c>
      <c r="H23" s="74"/>
      <c r="I23" s="75"/>
      <c r="J23" s="77"/>
      <c r="K23" s="346"/>
      <c r="L23" s="346"/>
      <c r="M23" s="78"/>
      <c r="N23" s="74"/>
    </row>
    <row r="24" spans="1:14" ht="28.5" customHeight="1">
      <c r="A24" s="72"/>
      <c r="B24" s="74"/>
      <c r="C24" s="72"/>
      <c r="D24" s="72"/>
      <c r="E24" s="146">
        <f>SUM(D9:D18)</f>
        <v>4</v>
      </c>
      <c r="F24" s="94" t="s">
        <v>348</v>
      </c>
      <c r="G24" s="200">
        <f>SUM(E23:E24)</f>
        <v>11</v>
      </c>
      <c r="H24" s="74"/>
      <c r="I24" s="75"/>
      <c r="J24" s="77"/>
      <c r="K24" s="346"/>
      <c r="L24" s="346"/>
      <c r="M24" s="78"/>
      <c r="N24" s="74"/>
    </row>
    <row r="25" spans="1:14" ht="15" customHeight="1">
      <c r="A25" s="72"/>
      <c r="B25" s="74"/>
      <c r="C25" s="72"/>
      <c r="D25" s="72"/>
      <c r="E25" s="73"/>
      <c r="F25" s="73"/>
      <c r="G25" s="73"/>
      <c r="H25" s="74"/>
      <c r="I25" s="75"/>
      <c r="J25" s="77"/>
      <c r="K25" s="346"/>
      <c r="L25" s="346"/>
      <c r="M25" s="78"/>
      <c r="N25" s="74"/>
    </row>
    <row r="26" spans="1:14" ht="15" customHeight="1">
      <c r="A26" s="72"/>
      <c r="B26" s="74"/>
      <c r="C26" s="72"/>
      <c r="D26" s="72"/>
      <c r="E26" s="73"/>
      <c r="F26" s="73"/>
      <c r="G26" s="73"/>
      <c r="H26" s="74"/>
      <c r="I26" s="76"/>
      <c r="J26" s="77"/>
      <c r="K26" s="346"/>
      <c r="L26" s="346"/>
      <c r="M26" s="78"/>
      <c r="N26" s="74"/>
    </row>
    <row r="27" spans="1:14" ht="15" customHeight="1">
      <c r="A27" s="72"/>
      <c r="B27" s="74"/>
      <c r="C27" s="72"/>
      <c r="D27" s="72"/>
      <c r="E27" s="5"/>
      <c r="F27" s="73"/>
      <c r="H27" s="243"/>
      <c r="I27" s="243"/>
      <c r="J27" s="77"/>
      <c r="K27" s="346"/>
      <c r="L27" s="346"/>
      <c r="M27" s="79"/>
      <c r="N27" s="74"/>
    </row>
    <row r="28" spans="1:14" ht="15" customHeight="1">
      <c r="A28" s="72"/>
      <c r="B28" s="74"/>
      <c r="C28" s="72"/>
      <c r="D28" s="72"/>
      <c r="E28" s="73"/>
      <c r="F28" s="73"/>
      <c r="G28" s="73"/>
      <c r="H28" s="74"/>
      <c r="I28" s="75"/>
      <c r="J28" s="77"/>
      <c r="K28" s="346"/>
      <c r="L28" s="346"/>
      <c r="M28" s="80"/>
      <c r="N28" s="74"/>
    </row>
    <row r="29" spans="1:14" ht="24.75" customHeight="1">
      <c r="A29" s="72"/>
      <c r="B29" s="74"/>
      <c r="C29" s="72"/>
      <c r="D29" s="72"/>
      <c r="E29" s="73"/>
      <c r="F29" s="73"/>
      <c r="G29" s="73"/>
      <c r="H29" s="74"/>
      <c r="I29" s="76"/>
      <c r="J29" s="77"/>
      <c r="K29" s="346"/>
      <c r="L29" s="346"/>
      <c r="M29" s="78"/>
      <c r="N29" s="74"/>
    </row>
    <row r="30" spans="1:14" ht="24.75" customHeight="1">
      <c r="A30" s="72"/>
      <c r="B30" s="74"/>
      <c r="C30" s="72"/>
      <c r="D30" s="72"/>
      <c r="E30" s="73"/>
      <c r="F30" s="73"/>
      <c r="G30" s="73"/>
      <c r="H30" s="74"/>
      <c r="I30" s="75"/>
      <c r="J30" s="77"/>
      <c r="K30" s="347"/>
      <c r="L30" s="347"/>
      <c r="M30" s="78"/>
      <c r="N30" s="74"/>
    </row>
    <row r="31" spans="1:14" ht="27" customHeight="1">
      <c r="A31" s="72"/>
      <c r="B31" s="74"/>
      <c r="C31" s="72"/>
      <c r="D31" s="72"/>
      <c r="E31" s="73"/>
      <c r="F31" s="73"/>
      <c r="G31" s="73"/>
      <c r="H31" s="74"/>
      <c r="I31" s="75"/>
      <c r="J31" s="77"/>
      <c r="K31" s="347"/>
      <c r="L31" s="347"/>
      <c r="M31" s="78"/>
      <c r="N31" s="74"/>
    </row>
    <row r="32" spans="1:14" ht="30.75" customHeight="1">
      <c r="A32" s="72"/>
      <c r="B32" s="74"/>
      <c r="C32" s="72"/>
      <c r="D32" s="72"/>
      <c r="E32" s="73"/>
      <c r="F32" s="73"/>
      <c r="G32" s="73"/>
      <c r="H32" s="74"/>
      <c r="I32" s="76"/>
      <c r="J32" s="77"/>
      <c r="K32" s="347"/>
      <c r="L32" s="347"/>
      <c r="M32" s="78"/>
      <c r="N32" s="74"/>
    </row>
    <row r="33" spans="1:14" ht="40.5" customHeight="1">
      <c r="A33" s="72"/>
      <c r="B33" s="74"/>
      <c r="C33" s="72"/>
      <c r="D33" s="72"/>
      <c r="E33" s="73"/>
      <c r="F33" s="73"/>
      <c r="G33" s="73"/>
      <c r="H33" s="74"/>
      <c r="I33" s="76"/>
      <c r="J33" s="81"/>
      <c r="K33" s="346"/>
      <c r="L33" s="346"/>
      <c r="M33" s="78"/>
      <c r="N33" s="74"/>
    </row>
    <row r="34" spans="1:14" ht="31.5" customHeight="1">
      <c r="A34" s="72"/>
      <c r="B34" s="74"/>
      <c r="C34" s="72"/>
      <c r="D34" s="72"/>
      <c r="E34" s="73"/>
      <c r="F34" s="73"/>
      <c r="G34" s="73"/>
      <c r="H34" s="74"/>
      <c r="I34" s="76"/>
      <c r="J34" s="81"/>
      <c r="K34" s="346"/>
      <c r="L34" s="346"/>
      <c r="M34" s="78"/>
      <c r="N34" s="74"/>
    </row>
    <row r="35" spans="1:14" ht="39.75" customHeight="1">
      <c r="A35" s="82"/>
      <c r="B35" s="84"/>
      <c r="C35" s="82"/>
      <c r="D35" s="82"/>
      <c r="E35" s="83"/>
      <c r="F35" s="83"/>
      <c r="G35" s="83"/>
      <c r="H35" s="84"/>
      <c r="I35" s="84"/>
      <c r="J35" s="85"/>
      <c r="K35" s="346"/>
      <c r="L35" s="346"/>
      <c r="M35" s="86"/>
      <c r="N35" s="84"/>
    </row>
    <row r="36" spans="1:14" ht="39" customHeight="1">
      <c r="A36" s="82"/>
      <c r="B36" s="84"/>
      <c r="C36" s="82"/>
      <c r="D36" s="82"/>
      <c r="E36" s="83"/>
      <c r="F36" s="83"/>
      <c r="G36" s="83"/>
      <c r="H36" s="84"/>
      <c r="I36" s="84"/>
      <c r="J36" s="85"/>
      <c r="K36" s="347"/>
      <c r="L36" s="347"/>
      <c r="M36" s="87"/>
      <c r="N36" s="84"/>
    </row>
    <row r="37" spans="1:14" ht="24" customHeight="1">
      <c r="A37" s="82"/>
      <c r="B37" s="84"/>
      <c r="C37" s="82"/>
      <c r="D37" s="82"/>
      <c r="E37" s="83"/>
      <c r="F37" s="83"/>
      <c r="G37" s="83"/>
      <c r="H37" s="84"/>
      <c r="I37" s="84"/>
      <c r="J37" s="85"/>
      <c r="M37" s="86"/>
      <c r="N37" s="84"/>
    </row>
    <row r="38" spans="1:14" ht="28.5" customHeight="1">
      <c r="A38" s="72"/>
      <c r="B38" s="74"/>
      <c r="C38" s="72"/>
      <c r="D38" s="72"/>
      <c r="E38" s="73"/>
      <c r="F38" s="73"/>
      <c r="G38" s="73"/>
      <c r="H38" s="74"/>
      <c r="I38" s="75"/>
      <c r="J38" s="77"/>
      <c r="M38" s="78"/>
      <c r="N38" s="74"/>
    </row>
    <row r="39" spans="1:14" ht="26.25" customHeight="1">
      <c r="A39" s="72"/>
      <c r="B39" s="74"/>
      <c r="C39" s="72"/>
      <c r="D39" s="72"/>
      <c r="E39" s="73"/>
      <c r="F39" s="73"/>
      <c r="G39" s="73"/>
      <c r="H39" s="74"/>
      <c r="I39" s="76"/>
      <c r="J39" s="81"/>
      <c r="M39" s="78"/>
      <c r="N39" s="74"/>
    </row>
    <row r="40" spans="1:14" ht="39.75" customHeight="1">
      <c r="A40" s="72"/>
      <c r="B40" s="74"/>
      <c r="C40" s="72"/>
      <c r="D40" s="72"/>
      <c r="E40" s="73"/>
      <c r="F40" s="73"/>
      <c r="G40" s="73"/>
      <c r="H40" s="74"/>
      <c r="I40" s="76"/>
      <c r="J40" s="81"/>
      <c r="M40" s="78"/>
      <c r="N40" s="74"/>
    </row>
    <row r="41" spans="1:14" ht="45.75" customHeight="1">
      <c r="A41" s="82"/>
      <c r="B41" s="84"/>
      <c r="C41" s="82"/>
      <c r="D41" s="82"/>
      <c r="E41" s="83"/>
      <c r="F41" s="83"/>
      <c r="G41" s="83"/>
      <c r="H41" s="84"/>
      <c r="I41" s="84"/>
      <c r="J41" s="85"/>
      <c r="M41" s="87"/>
      <c r="N41" s="84"/>
    </row>
    <row r="42" ht="29.25" customHeight="1"/>
    <row r="43" ht="26.25" customHeight="1"/>
    <row r="44" ht="24.75" customHeight="1"/>
    <row r="45" ht="39" customHeight="1"/>
    <row r="46" ht="39.75" customHeight="1"/>
    <row r="47" ht="53.25" customHeight="1"/>
    <row r="48" ht="29.25" customHeight="1"/>
    <row r="49" ht="27.75" customHeight="1"/>
    <row r="50" ht="28.5" customHeight="1"/>
    <row r="51" ht="29.25" customHeight="1"/>
    <row r="52" ht="40.5" customHeight="1"/>
    <row r="53" ht="28.5" customHeight="1"/>
    <row r="54" ht="37.5" customHeight="1"/>
    <row r="55" ht="39.75" customHeight="1"/>
    <row r="56" ht="37.5" customHeight="1"/>
    <row r="57" ht="38.25" customHeight="1"/>
    <row r="58" ht="38.25" customHeight="1"/>
    <row r="59" ht="37.5" customHeight="1"/>
    <row r="60" ht="41.25" customHeight="1"/>
    <row r="61" ht="28.5" customHeight="1"/>
    <row r="62" ht="38.25" customHeight="1"/>
    <row r="63" ht="42" customHeight="1"/>
    <row r="64" ht="37.5" customHeight="1"/>
    <row r="65" ht="36.75" customHeight="1"/>
    <row r="66" ht="39.75" customHeight="1"/>
    <row r="67" ht="29.25" customHeight="1"/>
    <row r="68" ht="27.75" customHeight="1"/>
    <row r="69" ht="24.75" customHeight="1"/>
    <row r="70" ht="26.25" customHeight="1"/>
    <row r="71" ht="39.75" customHeight="1"/>
    <row r="72" ht="24.75" customHeight="1"/>
    <row r="73" ht="32.25" customHeight="1"/>
    <row r="74" ht="30" customHeight="1"/>
    <row r="75" ht="33" customHeight="1"/>
    <row r="76" ht="30" customHeight="1"/>
    <row r="77" ht="31.5" customHeight="1"/>
    <row r="78" ht="33" customHeight="1"/>
    <row r="79" ht="30.75" customHeight="1"/>
    <row r="80" ht="33.75" customHeight="1"/>
    <row r="81" ht="31.5" customHeight="1"/>
    <row r="82" ht="41.25" customHeight="1"/>
    <row r="83" ht="38.25" customHeight="1"/>
    <row r="84" ht="27.75" customHeight="1"/>
    <row r="85" ht="39.75" customHeight="1"/>
    <row r="86" ht="38.25" customHeight="1"/>
    <row r="87" ht="27.75" customHeight="1"/>
    <row r="88" ht="25.5" customHeight="1"/>
    <row r="89" ht="37.5" customHeight="1"/>
    <row r="90" ht="41.25" customHeight="1"/>
    <row r="91" ht="42" customHeight="1"/>
    <row r="92" ht="54" customHeight="1"/>
    <row r="93" ht="25.5" customHeight="1"/>
    <row r="94" ht="31.5" customHeight="1"/>
    <row r="95" ht="39" customHeight="1"/>
    <row r="96" ht="25.5" customHeight="1"/>
    <row r="97" ht="26.25" customHeight="1"/>
    <row r="98" ht="28.5" customHeight="1"/>
    <row r="99" ht="28.5" customHeight="1"/>
    <row r="100" ht="28.5" customHeight="1"/>
    <row r="101" ht="24" customHeight="1"/>
    <row r="102" ht="27.75" customHeight="1"/>
    <row r="103" ht="24.75" customHeight="1"/>
    <row r="104" ht="39.75" customHeight="1"/>
    <row r="105" ht="32.25" customHeight="1"/>
    <row r="106" ht="24" customHeight="1"/>
    <row r="107" ht="27" customHeight="1"/>
    <row r="108" ht="45.75" customHeight="1"/>
    <row r="109" ht="31.5" customHeight="1"/>
    <row r="110" ht="30" customHeight="1"/>
    <row r="111" ht="39" customHeight="1"/>
    <row r="112" ht="33" customHeight="1"/>
    <row r="113" ht="25.5" customHeight="1"/>
    <row r="114" ht="26.25" customHeight="1"/>
    <row r="115" ht="30" customHeight="1"/>
    <row r="116" ht="29.25" customHeight="1"/>
    <row r="117" ht="24.75" customHeight="1"/>
    <row r="118" ht="30" customHeight="1"/>
    <row r="119" ht="24.75" customHeight="1"/>
    <row r="120" ht="25.5" customHeight="1"/>
    <row r="121" ht="24" customHeight="1"/>
    <row r="122" ht="24" customHeight="1"/>
    <row r="123" ht="23.25" customHeight="1"/>
    <row r="124" ht="27.75" customHeight="1"/>
    <row r="125" ht="24.75" customHeight="1"/>
    <row r="126" ht="24.75" customHeight="1"/>
    <row r="127" ht="25.5" customHeight="1"/>
    <row r="128" ht="27" customHeight="1"/>
    <row r="129" ht="25.5" customHeight="1"/>
    <row r="130" ht="26.25" customHeight="1"/>
    <row r="131" ht="25.5" customHeight="1"/>
    <row r="132" ht="27" customHeight="1"/>
    <row r="133" ht="24.75" customHeight="1"/>
    <row r="134" ht="24.75" customHeight="1"/>
    <row r="135" ht="24" customHeight="1"/>
    <row r="136" ht="31.5" customHeight="1"/>
    <row r="137" ht="25.5" customHeight="1"/>
    <row r="138" ht="25.5" customHeight="1"/>
    <row r="139" ht="25.5" customHeight="1"/>
    <row r="140" ht="27.75" customHeight="1"/>
    <row r="141" ht="24" customHeight="1"/>
    <row r="142" ht="24.75" customHeight="1"/>
    <row r="143" ht="26.25" customHeight="1"/>
    <row r="144" ht="27.75" customHeight="1"/>
    <row r="145" ht="24.75" customHeight="1"/>
    <row r="146" ht="25.5" customHeight="1"/>
    <row r="147" ht="26.25" customHeight="1"/>
    <row r="148" ht="24.75" customHeight="1"/>
    <row r="149" ht="24" customHeight="1"/>
    <row r="150" ht="23.25" customHeight="1"/>
    <row r="151" ht="24" customHeight="1"/>
    <row r="152" ht="24.75" customHeight="1"/>
    <row r="153" ht="27.75" customHeight="1"/>
    <row r="154" ht="24.75" customHeight="1"/>
    <row r="155" ht="24.75" customHeight="1"/>
    <row r="156" ht="27.75" customHeight="1"/>
    <row r="157" ht="27.75" customHeight="1"/>
    <row r="158" ht="27" customHeight="1"/>
    <row r="159" ht="24.75" customHeight="1"/>
    <row r="160" ht="24" customHeight="1"/>
    <row r="161" ht="24" customHeight="1"/>
    <row r="162" ht="24" customHeight="1"/>
    <row r="163" ht="27.75" customHeight="1"/>
    <row r="164" ht="26.25" customHeight="1"/>
    <row r="165" ht="27" customHeight="1"/>
    <row r="166" ht="25.5" customHeight="1"/>
    <row r="167" ht="24.75" customHeight="1"/>
    <row r="168" ht="24.75" customHeight="1"/>
    <row r="169" ht="24.75" customHeight="1"/>
    <row r="170" ht="24" customHeight="1"/>
    <row r="171" ht="24.75" customHeight="1"/>
    <row r="172" ht="27" customHeight="1"/>
    <row r="173" ht="26.25" customHeight="1"/>
    <row r="174" ht="25.5" customHeight="1"/>
    <row r="175" ht="24.75" customHeight="1"/>
    <row r="176" ht="26.25" customHeight="1"/>
    <row r="177" ht="26.25" customHeight="1"/>
    <row r="178" ht="25.5" customHeight="1"/>
    <row r="180" ht="24" customHeight="1"/>
  </sheetData>
  <sheetProtection/>
  <printOptions/>
  <pageMargins left="0.1968503937007874" right="0.1968503937007874" top="0.2755905511811024" bottom="0" header="0" footer="0"/>
  <pageSetup horizontalDpi="600" verticalDpi="600" orientation="landscape" paperSize="5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zoomScalePageLayoutView="0" workbookViewId="0" topLeftCell="A11">
      <selection activeCell="E12" sqref="E12"/>
    </sheetView>
  </sheetViews>
  <sheetFormatPr defaultColWidth="11.421875" defaultRowHeight="12.75"/>
  <cols>
    <col min="1" max="1" width="5.7109375" style="0" customWidth="1"/>
    <col min="2" max="2" width="8.8515625" style="0" customWidth="1"/>
    <col min="3" max="4" width="1.7109375" style="0" customWidth="1"/>
    <col min="5" max="6" width="15.7109375" style="0" customWidth="1"/>
    <col min="8" max="8" width="15.7109375" style="0" customWidth="1"/>
    <col min="9" max="9" width="14.00390625" style="0" customWidth="1"/>
  </cols>
  <sheetData>
    <row r="1" spans="1:10" ht="12.75">
      <c r="A1" s="1"/>
      <c r="B1" s="1"/>
      <c r="C1" s="1"/>
      <c r="D1" s="1"/>
      <c r="E1" s="42"/>
      <c r="F1" s="5"/>
      <c r="G1" s="5"/>
      <c r="H1" s="5"/>
      <c r="I1" s="103"/>
      <c r="J1" s="1"/>
    </row>
    <row r="2" spans="1:10" ht="12.75">
      <c r="A2" s="1"/>
      <c r="B2" s="1"/>
      <c r="C2" s="1"/>
      <c r="D2" s="1"/>
      <c r="E2" s="42"/>
      <c r="F2" s="5"/>
      <c r="G2" s="5"/>
      <c r="H2" s="5"/>
      <c r="I2" s="103"/>
      <c r="J2" s="1"/>
    </row>
    <row r="3" spans="1:10" ht="12.75">
      <c r="A3" s="1"/>
      <c r="B3" s="1"/>
      <c r="C3" s="1"/>
      <c r="D3" s="1"/>
      <c r="E3" s="42"/>
      <c r="F3" s="5"/>
      <c r="G3" s="5"/>
      <c r="H3" s="5"/>
      <c r="I3" s="103"/>
      <c r="J3" s="1"/>
    </row>
    <row r="4" spans="1:10" ht="12.75">
      <c r="A4" s="1"/>
      <c r="B4" s="1"/>
      <c r="C4" s="1"/>
      <c r="D4" s="1"/>
      <c r="E4" s="42"/>
      <c r="F4" s="5"/>
      <c r="G4" s="5"/>
      <c r="H4" s="5"/>
      <c r="I4" s="103"/>
      <c r="J4" s="1"/>
    </row>
    <row r="5" spans="1:10" ht="12.75">
      <c r="A5" s="1"/>
      <c r="B5" s="1"/>
      <c r="C5" s="1"/>
      <c r="D5" s="1"/>
      <c r="E5" s="42"/>
      <c r="F5" s="5"/>
      <c r="G5" s="5"/>
      <c r="H5" s="5"/>
      <c r="I5" s="103"/>
      <c r="J5" s="1"/>
    </row>
    <row r="6" spans="1:10" ht="15.75">
      <c r="A6" s="8"/>
      <c r="B6" s="8"/>
      <c r="C6" s="8"/>
      <c r="D6" s="8"/>
      <c r="E6" s="11"/>
      <c r="F6" s="8"/>
      <c r="G6" s="8"/>
      <c r="H6" s="353"/>
      <c r="I6" s="353"/>
      <c r="J6" s="1"/>
    </row>
    <row r="7" spans="1:10" ht="15.75">
      <c r="A7" s="8" t="s">
        <v>746</v>
      </c>
      <c r="B7" s="8"/>
      <c r="C7" s="8"/>
      <c r="D7" s="8"/>
      <c r="E7" s="11"/>
      <c r="F7" s="8"/>
      <c r="G7" s="8"/>
      <c r="H7" s="120"/>
      <c r="I7" s="120"/>
      <c r="J7" s="1"/>
    </row>
    <row r="8" spans="1:10" ht="15.75">
      <c r="A8" s="206" t="s">
        <v>747</v>
      </c>
      <c r="B8" s="8"/>
      <c r="C8" s="8"/>
      <c r="D8" s="8"/>
      <c r="E8" s="11"/>
      <c r="F8" s="8"/>
      <c r="G8" s="8"/>
      <c r="H8" s="353"/>
      <c r="I8" s="353"/>
      <c r="J8" s="1"/>
    </row>
    <row r="9" spans="1:10" ht="15.75">
      <c r="A9" s="8"/>
      <c r="B9" s="8"/>
      <c r="C9" s="8"/>
      <c r="D9" s="8"/>
      <c r="E9" s="11"/>
      <c r="F9" s="8"/>
      <c r="G9" s="8"/>
      <c r="H9" s="5"/>
      <c r="I9" s="103"/>
      <c r="J9" s="1"/>
    </row>
    <row r="10" spans="1:10" ht="12.75" hidden="1">
      <c r="A10" s="1"/>
      <c r="B10" s="1"/>
      <c r="C10" s="1"/>
      <c r="D10" s="1"/>
      <c r="E10" s="42"/>
      <c r="F10" s="1"/>
      <c r="G10" s="1"/>
      <c r="H10" s="1"/>
      <c r="I10" s="42"/>
      <c r="J10" s="1"/>
    </row>
    <row r="11" spans="1:10" ht="25.5">
      <c r="A11" s="48" t="s">
        <v>2</v>
      </c>
      <c r="B11" s="226" t="s">
        <v>342</v>
      </c>
      <c r="C11" s="142" t="s">
        <v>345</v>
      </c>
      <c r="D11" s="143" t="s">
        <v>346</v>
      </c>
      <c r="E11" s="48" t="s">
        <v>287</v>
      </c>
      <c r="F11" s="48" t="s">
        <v>0</v>
      </c>
      <c r="G11" s="49" t="s">
        <v>335</v>
      </c>
      <c r="H11" s="49" t="s">
        <v>1</v>
      </c>
      <c r="I11" s="115" t="s">
        <v>336</v>
      </c>
      <c r="J11" s="50"/>
    </row>
    <row r="12" spans="1:10" s="1" customFormat="1" ht="24.75" customHeight="1">
      <c r="A12" s="293">
        <v>1</v>
      </c>
      <c r="B12" s="225">
        <v>62</v>
      </c>
      <c r="C12" s="148">
        <v>1</v>
      </c>
      <c r="D12" s="150"/>
      <c r="E12" s="29" t="s">
        <v>358</v>
      </c>
      <c r="F12" s="112" t="s">
        <v>507</v>
      </c>
      <c r="G12" s="111" t="s">
        <v>326</v>
      </c>
      <c r="H12" s="65" t="s">
        <v>327</v>
      </c>
      <c r="I12" s="114" t="s">
        <v>742</v>
      </c>
      <c r="J12" s="50"/>
    </row>
    <row r="13" spans="1:10" s="1" customFormat="1" ht="19.5" customHeight="1">
      <c r="A13" s="293">
        <v>2</v>
      </c>
      <c r="B13" s="113">
        <v>62</v>
      </c>
      <c r="C13" s="149"/>
      <c r="D13" s="151">
        <v>1</v>
      </c>
      <c r="E13" s="65" t="s">
        <v>357</v>
      </c>
      <c r="F13" s="112" t="s">
        <v>511</v>
      </c>
      <c r="G13" s="111" t="s">
        <v>326</v>
      </c>
      <c r="H13" s="65" t="s">
        <v>328</v>
      </c>
      <c r="I13" s="114" t="s">
        <v>742</v>
      </c>
      <c r="J13" s="50"/>
    </row>
    <row r="14" spans="1:10" s="1" customFormat="1" ht="19.5" customHeight="1">
      <c r="A14" s="293">
        <v>3</v>
      </c>
      <c r="B14" s="113">
        <v>62</v>
      </c>
      <c r="C14" s="149">
        <v>1</v>
      </c>
      <c r="D14" s="151"/>
      <c r="E14" s="65" t="s">
        <v>357</v>
      </c>
      <c r="F14" s="112" t="s">
        <v>510</v>
      </c>
      <c r="G14" s="111" t="s">
        <v>326</v>
      </c>
      <c r="H14" s="65" t="s">
        <v>329</v>
      </c>
      <c r="I14" s="114" t="s">
        <v>742</v>
      </c>
      <c r="J14" s="50"/>
    </row>
    <row r="15" spans="1:10" ht="19.5" customHeight="1">
      <c r="A15" s="293">
        <v>4</v>
      </c>
      <c r="B15" s="113">
        <v>62</v>
      </c>
      <c r="C15" s="149">
        <v>1</v>
      </c>
      <c r="D15" s="151"/>
      <c r="E15" s="65" t="s">
        <v>357</v>
      </c>
      <c r="F15" s="117" t="s">
        <v>512</v>
      </c>
      <c r="G15" s="111" t="s">
        <v>326</v>
      </c>
      <c r="H15" s="65" t="s">
        <v>330</v>
      </c>
      <c r="I15" s="114" t="s">
        <v>742</v>
      </c>
      <c r="J15" s="1"/>
    </row>
    <row r="16" spans="1:10" ht="19.5" customHeight="1">
      <c r="A16" s="293">
        <v>5</v>
      </c>
      <c r="B16" s="113">
        <v>62</v>
      </c>
      <c r="C16" s="149">
        <v>1</v>
      </c>
      <c r="D16" s="151"/>
      <c r="E16" s="65" t="s">
        <v>357</v>
      </c>
      <c r="F16" s="112" t="s">
        <v>508</v>
      </c>
      <c r="G16" s="111" t="s">
        <v>326</v>
      </c>
      <c r="H16" s="65" t="s">
        <v>331</v>
      </c>
      <c r="I16" s="114" t="s">
        <v>742</v>
      </c>
      <c r="J16" s="1"/>
    </row>
    <row r="17" spans="1:10" ht="19.5" customHeight="1">
      <c r="A17" s="293">
        <v>6</v>
      </c>
      <c r="B17" s="113">
        <v>62</v>
      </c>
      <c r="C17" s="149">
        <v>1</v>
      </c>
      <c r="D17" s="151"/>
      <c r="E17" s="65" t="s">
        <v>357</v>
      </c>
      <c r="F17" s="112" t="s">
        <v>509</v>
      </c>
      <c r="G17" s="111" t="s">
        <v>326</v>
      </c>
      <c r="H17" s="65" t="s">
        <v>332</v>
      </c>
      <c r="I17" s="114" t="s">
        <v>742</v>
      </c>
      <c r="J17" s="1"/>
    </row>
    <row r="18" spans="1:10" ht="19.5" customHeight="1">
      <c r="A18" s="293">
        <v>7</v>
      </c>
      <c r="B18" s="113">
        <v>62</v>
      </c>
      <c r="C18" s="149">
        <v>1</v>
      </c>
      <c r="D18" s="151"/>
      <c r="E18" s="65" t="s">
        <v>357</v>
      </c>
      <c r="F18" s="112" t="s">
        <v>325</v>
      </c>
      <c r="G18" s="111" t="s">
        <v>326</v>
      </c>
      <c r="H18" s="65" t="s">
        <v>333</v>
      </c>
      <c r="I18" s="114" t="s">
        <v>742</v>
      </c>
      <c r="J18" s="1"/>
    </row>
    <row r="19" spans="1:10" ht="19.5" customHeight="1">
      <c r="A19" s="293">
        <v>8</v>
      </c>
      <c r="B19" s="113">
        <v>62</v>
      </c>
      <c r="C19" s="149">
        <v>1</v>
      </c>
      <c r="D19" s="151"/>
      <c r="E19" s="65" t="s">
        <v>357</v>
      </c>
      <c r="F19" s="112" t="s">
        <v>324</v>
      </c>
      <c r="G19" s="111" t="s">
        <v>326</v>
      </c>
      <c r="H19" s="65" t="s">
        <v>334</v>
      </c>
      <c r="I19" s="114" t="s">
        <v>742</v>
      </c>
      <c r="J19" s="1"/>
    </row>
    <row r="20" spans="1:10" ht="24.75" customHeight="1">
      <c r="A20" s="293">
        <v>9</v>
      </c>
      <c r="B20" s="113">
        <v>62</v>
      </c>
      <c r="C20" s="149">
        <v>1</v>
      </c>
      <c r="D20" s="151"/>
      <c r="E20" s="29" t="s">
        <v>358</v>
      </c>
      <c r="F20" s="112" t="s">
        <v>513</v>
      </c>
      <c r="G20" s="126" t="s">
        <v>326</v>
      </c>
      <c r="H20" s="65" t="s">
        <v>338</v>
      </c>
      <c r="I20" s="114" t="s">
        <v>742</v>
      </c>
      <c r="J20" s="1"/>
    </row>
    <row r="21" spans="1:10" ht="19.5" customHeight="1">
      <c r="A21" s="116"/>
      <c r="B21" s="116"/>
      <c r="C21" s="116"/>
      <c r="D21" s="116"/>
      <c r="E21" s="108"/>
      <c r="F21" s="117"/>
      <c r="G21" s="118"/>
      <c r="H21" s="108"/>
      <c r="I21" s="119"/>
      <c r="J21" s="1"/>
    </row>
    <row r="22" spans="1:10" ht="19.5" customHeight="1">
      <c r="A22" s="116"/>
      <c r="B22" s="116"/>
      <c r="C22" s="116"/>
      <c r="D22" s="116"/>
      <c r="E22" s="201" t="s">
        <v>347</v>
      </c>
      <c r="F22" s="202">
        <f>SUM(C12:C20)</f>
        <v>8</v>
      </c>
      <c r="G22" s="118"/>
      <c r="H22" s="108"/>
      <c r="I22" s="119"/>
      <c r="J22" s="1"/>
    </row>
    <row r="23" spans="1:10" ht="19.5" customHeight="1">
      <c r="A23" s="116"/>
      <c r="B23" s="116"/>
      <c r="C23" s="116"/>
      <c r="D23" s="116"/>
      <c r="E23" s="201" t="s">
        <v>348</v>
      </c>
      <c r="F23" s="203">
        <f>SUM(D12:D20)</f>
        <v>1</v>
      </c>
      <c r="G23" s="118"/>
      <c r="H23" s="108"/>
      <c r="I23" s="119"/>
      <c r="J23" s="1"/>
    </row>
    <row r="24" spans="1:10" ht="19.5" customHeight="1">
      <c r="A24" s="116"/>
      <c r="B24" s="116"/>
      <c r="C24" s="116"/>
      <c r="D24" s="116"/>
      <c r="E24" s="108"/>
      <c r="F24" s="117"/>
      <c r="G24" s="118"/>
      <c r="H24" s="108"/>
      <c r="I24" s="119"/>
      <c r="J24" s="1"/>
    </row>
    <row r="25" spans="1:10" ht="19.5" customHeight="1">
      <c r="A25" s="116"/>
      <c r="B25" s="116"/>
      <c r="C25" s="116"/>
      <c r="D25" s="116"/>
      <c r="E25" s="108"/>
      <c r="F25" s="117"/>
      <c r="G25" s="118"/>
      <c r="H25" s="108"/>
      <c r="I25" s="119"/>
      <c r="J25" s="1"/>
    </row>
    <row r="26" spans="1:10" ht="12.75">
      <c r="A26" s="105"/>
      <c r="B26" s="105"/>
      <c r="C26" s="105"/>
      <c r="D26" s="105"/>
      <c r="E26" s="106"/>
      <c r="F26" s="107"/>
      <c r="G26" s="56"/>
      <c r="H26" s="109"/>
      <c r="I26" s="110"/>
      <c r="J26" s="1"/>
    </row>
    <row r="27" spans="1:10" ht="12.75" customHeight="1">
      <c r="A27" s="72"/>
      <c r="B27" s="72"/>
      <c r="C27" s="72"/>
      <c r="D27" s="72"/>
      <c r="E27" s="355"/>
      <c r="F27" s="355"/>
      <c r="G27" s="14"/>
      <c r="H27" s="75"/>
      <c r="I27" s="79"/>
      <c r="J27" s="1"/>
    </row>
    <row r="28" spans="1:10" ht="12.75" customHeight="1">
      <c r="A28" s="72"/>
      <c r="B28" s="72"/>
      <c r="C28" s="72"/>
      <c r="D28" s="72"/>
      <c r="E28" s="73"/>
      <c r="F28" s="74"/>
      <c r="G28" s="328"/>
      <c r="H28" s="75"/>
      <c r="I28" s="80"/>
      <c r="J28" s="1"/>
    </row>
    <row r="29" spans="1:10" ht="12.75" customHeight="1">
      <c r="A29" s="72"/>
      <c r="B29" s="72"/>
      <c r="C29" s="72"/>
      <c r="D29" s="72"/>
      <c r="E29" s="73"/>
      <c r="F29" s="74"/>
      <c r="G29" s="326"/>
      <c r="H29" s="76"/>
      <c r="I29" s="78"/>
      <c r="J29" s="1"/>
    </row>
    <row r="30" spans="1:10" ht="12.75" customHeight="1">
      <c r="A30" s="72"/>
      <c r="B30" s="72"/>
      <c r="C30" s="72"/>
      <c r="D30" s="72"/>
      <c r="E30" s="73"/>
      <c r="F30" s="74"/>
      <c r="G30" s="325"/>
      <c r="H30" s="75"/>
      <c r="I30" s="78"/>
      <c r="J30" s="1"/>
    </row>
    <row r="31" spans="1:10" ht="12.75">
      <c r="A31" s="72"/>
      <c r="B31" s="72"/>
      <c r="C31" s="72"/>
      <c r="D31" s="72"/>
      <c r="E31" s="73"/>
      <c r="F31" s="74"/>
      <c r="G31" s="327"/>
      <c r="H31" s="75"/>
      <c r="I31" s="78"/>
      <c r="J31" s="1"/>
    </row>
    <row r="32" spans="1:10" ht="12.75">
      <c r="A32" s="72"/>
      <c r="B32" s="72"/>
      <c r="C32" s="72"/>
      <c r="D32" s="72"/>
      <c r="E32" s="73"/>
      <c r="F32" s="74"/>
      <c r="G32" s="74"/>
      <c r="H32" s="76"/>
      <c r="I32" s="78"/>
      <c r="J32" s="1"/>
    </row>
    <row r="33" spans="1:10" ht="12.75">
      <c r="A33" s="72"/>
      <c r="B33" s="72"/>
      <c r="C33" s="72"/>
      <c r="D33" s="72"/>
      <c r="E33" s="73"/>
      <c r="F33" s="74"/>
      <c r="G33" s="74"/>
      <c r="H33" s="76"/>
      <c r="I33" s="78"/>
      <c r="J33" s="1"/>
    </row>
    <row r="34" spans="1:10" ht="12.75">
      <c r="A34" s="72"/>
      <c r="B34" s="72"/>
      <c r="C34" s="72"/>
      <c r="D34" s="72"/>
      <c r="E34" s="73"/>
      <c r="F34" s="74"/>
      <c r="G34" s="74"/>
      <c r="H34" s="76"/>
      <c r="I34" s="78"/>
      <c r="J34" s="1"/>
    </row>
    <row r="35" spans="1:10" ht="12.75">
      <c r="A35" s="82"/>
      <c r="B35" s="82"/>
      <c r="C35" s="82"/>
      <c r="D35" s="82"/>
      <c r="E35" s="83"/>
      <c r="F35" s="84"/>
      <c r="G35" s="84"/>
      <c r="H35" s="84"/>
      <c r="I35" s="86"/>
      <c r="J35" s="1"/>
    </row>
    <row r="36" spans="1:10" ht="12.75">
      <c r="A36" s="82"/>
      <c r="B36" s="82"/>
      <c r="C36" s="82"/>
      <c r="D36" s="82"/>
      <c r="E36" s="83"/>
      <c r="F36" s="84"/>
      <c r="G36" s="84"/>
      <c r="H36" s="84"/>
      <c r="I36" s="87"/>
      <c r="J36" s="1"/>
    </row>
    <row r="37" spans="1:10" ht="12.75">
      <c r="A37" s="82"/>
      <c r="B37" s="82"/>
      <c r="C37" s="82"/>
      <c r="D37" s="82"/>
      <c r="E37" s="83"/>
      <c r="F37" s="84"/>
      <c r="G37" s="84"/>
      <c r="H37" s="84"/>
      <c r="I37" s="86"/>
      <c r="J37" s="1"/>
    </row>
    <row r="38" spans="1:10" ht="12.75">
      <c r="A38" s="72"/>
      <c r="B38" s="72"/>
      <c r="C38" s="72"/>
      <c r="D38" s="72"/>
      <c r="E38" s="73"/>
      <c r="F38" s="74"/>
      <c r="G38" s="74"/>
      <c r="H38" s="75"/>
      <c r="I38" s="78"/>
      <c r="J38" s="1"/>
    </row>
    <row r="39" spans="1:10" ht="12.75">
      <c r="A39" s="72"/>
      <c r="B39" s="72"/>
      <c r="C39" s="72"/>
      <c r="D39" s="72"/>
      <c r="E39" s="73"/>
      <c r="F39" s="74"/>
      <c r="G39" s="74"/>
      <c r="H39" s="76"/>
      <c r="I39" s="78"/>
      <c r="J39" s="1"/>
    </row>
    <row r="40" spans="1:10" ht="12.75">
      <c r="A40" s="72"/>
      <c r="B40" s="72"/>
      <c r="C40" s="72"/>
      <c r="D40" s="72"/>
      <c r="E40" s="73"/>
      <c r="F40" s="74"/>
      <c r="G40" s="74"/>
      <c r="H40" s="76"/>
      <c r="I40" s="78"/>
      <c r="J40" s="1"/>
    </row>
    <row r="41" spans="1:10" ht="12.75">
      <c r="A41" s="82"/>
      <c r="B41" s="82"/>
      <c r="C41" s="82"/>
      <c r="D41" s="82"/>
      <c r="E41" s="83"/>
      <c r="F41" s="84"/>
      <c r="G41" s="84"/>
      <c r="H41" s="84"/>
      <c r="I41" s="87"/>
      <c r="J41" s="2"/>
    </row>
    <row r="42" spans="1:10" ht="12.75">
      <c r="A42" s="98"/>
      <c r="B42" s="72"/>
      <c r="C42" s="72"/>
      <c r="D42" s="72"/>
      <c r="E42" s="73"/>
      <c r="F42" s="74"/>
      <c r="G42" s="74"/>
      <c r="H42" s="75"/>
      <c r="I42" s="78"/>
      <c r="J42" s="1"/>
    </row>
    <row r="43" spans="1:10" ht="12.75">
      <c r="A43" s="72"/>
      <c r="B43" s="72"/>
      <c r="C43" s="72"/>
      <c r="D43" s="72"/>
      <c r="E43" s="73"/>
      <c r="F43" s="74"/>
      <c r="G43" s="74"/>
      <c r="H43" s="76"/>
      <c r="I43" s="78"/>
      <c r="J43" s="1"/>
    </row>
    <row r="44" spans="1:10" ht="12.75">
      <c r="A44" s="72"/>
      <c r="B44" s="72"/>
      <c r="C44" s="72"/>
      <c r="D44" s="72"/>
      <c r="E44" s="73"/>
      <c r="F44" s="75"/>
      <c r="G44" s="75"/>
      <c r="H44" s="75"/>
      <c r="I44" s="97"/>
      <c r="J44" s="1"/>
    </row>
    <row r="45" spans="1:10" ht="12.75">
      <c r="A45" s="72"/>
      <c r="B45" s="72"/>
      <c r="C45" s="72"/>
      <c r="D45" s="72"/>
      <c r="E45" s="73"/>
      <c r="F45" s="75"/>
      <c r="G45" s="75"/>
      <c r="H45" s="75"/>
      <c r="I45" s="97"/>
      <c r="J45" s="1"/>
    </row>
  </sheetData>
  <sheetProtection/>
  <mergeCells count="3">
    <mergeCell ref="H6:I6"/>
    <mergeCell ref="H8:I8"/>
    <mergeCell ref="E27:F2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ochoa</dc:creator>
  <cp:keywords/>
  <dc:description/>
  <cp:lastModifiedBy>Informacion Publica</cp:lastModifiedBy>
  <cp:lastPrinted>2024-06-28T21:51:35Z</cp:lastPrinted>
  <dcterms:created xsi:type="dcterms:W3CDTF">2013-12-10T21:57:23Z</dcterms:created>
  <dcterms:modified xsi:type="dcterms:W3CDTF">2024-07-09T16:24:05Z</dcterms:modified>
  <cp:category/>
  <cp:version/>
  <cp:contentType/>
  <cp:contentStatus/>
</cp:coreProperties>
</file>